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I:\UTN\Investice\Náhrada přejezdu P3156 v km 12,602 v trati Hradec Králové, hl.n. – Turnov\DUSP po připomínkách\00_OV\R_Naklady_stavby\R_2_Naklady_PS_SO\"/>
    </mc:Choice>
  </mc:AlternateContent>
  <xr:revisionPtr revIDLastSave="0" documentId="13_ncr:1_{89B23C57-0F56-456A-BA85-686CB6F4B6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1" r:id="rId1"/>
    <sheet name="D.2.1.3_SO  13 01" sheetId="2" r:id="rId2"/>
    <sheet name="D.2.1.3_SO 13 02" sheetId="3" r:id="rId3"/>
    <sheet name="D.2.1.8_SO 50 01" sheetId="4" r:id="rId4"/>
    <sheet name="D.9.8_SO 98-98" sheetId="5" r:id="rId5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5" l="1"/>
  <c r="O27" i="5" s="1"/>
  <c r="I23" i="5"/>
  <c r="O23" i="5" s="1"/>
  <c r="I18" i="5"/>
  <c r="O18" i="5" s="1"/>
  <c r="I14" i="5"/>
  <c r="O14" i="5" s="1"/>
  <c r="I10" i="5"/>
  <c r="O10" i="5" s="1"/>
  <c r="I92" i="4"/>
  <c r="O92" i="4" s="1"/>
  <c r="I88" i="4"/>
  <c r="O88" i="4" s="1"/>
  <c r="I83" i="4"/>
  <c r="O83" i="4" s="1"/>
  <c r="R82" i="4" s="1"/>
  <c r="O82" i="4" s="1"/>
  <c r="I78" i="4"/>
  <c r="O78" i="4" s="1"/>
  <c r="R77" i="4" s="1"/>
  <c r="O77" i="4" s="1"/>
  <c r="I73" i="4"/>
  <c r="O73" i="4" s="1"/>
  <c r="I69" i="4"/>
  <c r="O69" i="4" s="1"/>
  <c r="I65" i="4"/>
  <c r="I61" i="4"/>
  <c r="O61" i="4" s="1"/>
  <c r="I56" i="4"/>
  <c r="I52" i="4"/>
  <c r="O52" i="4" s="1"/>
  <c r="I47" i="4"/>
  <c r="O47" i="4" s="1"/>
  <c r="I43" i="4"/>
  <c r="O43" i="4" s="1"/>
  <c r="I39" i="4"/>
  <c r="O39" i="4" s="1"/>
  <c r="I35" i="4"/>
  <c r="O35" i="4" s="1"/>
  <c r="I31" i="4"/>
  <c r="O31" i="4" s="1"/>
  <c r="I27" i="4"/>
  <c r="I22" i="4"/>
  <c r="O22" i="4" s="1"/>
  <c r="I18" i="4"/>
  <c r="O18" i="4" s="1"/>
  <c r="I14" i="4"/>
  <c r="O14" i="4" s="1"/>
  <c r="I10" i="4"/>
  <c r="O10" i="4" s="1"/>
  <c r="I19" i="3"/>
  <c r="O19" i="3" s="1"/>
  <c r="R18" i="3" s="1"/>
  <c r="O18" i="3" s="1"/>
  <c r="I14" i="3"/>
  <c r="O14" i="3" s="1"/>
  <c r="I10" i="3"/>
  <c r="O10" i="3" s="1"/>
  <c r="I49" i="2"/>
  <c r="O49" i="2" s="1"/>
  <c r="I45" i="2"/>
  <c r="O45" i="2" s="1"/>
  <c r="I41" i="2"/>
  <c r="O41" i="2" s="1"/>
  <c r="I37" i="2"/>
  <c r="O37" i="2" s="1"/>
  <c r="I33" i="2"/>
  <c r="O33" i="2" s="1"/>
  <c r="I28" i="2"/>
  <c r="O28" i="2" s="1"/>
  <c r="R27" i="2" s="1"/>
  <c r="O27" i="2" s="1"/>
  <c r="I23" i="2"/>
  <c r="O23" i="2" s="1"/>
  <c r="I19" i="2"/>
  <c r="O19" i="2" s="1"/>
  <c r="I14" i="2"/>
  <c r="O14" i="2" s="1"/>
  <c r="I10" i="2"/>
  <c r="O10" i="2" s="1"/>
  <c r="Q22" i="5" l="1"/>
  <c r="I22" i="5" s="1"/>
  <c r="R22" i="5"/>
  <c r="O22" i="5" s="1"/>
  <c r="R9" i="5"/>
  <c r="O9" i="5" s="1"/>
  <c r="O2" i="5" s="1"/>
  <c r="D16" i="1" s="1"/>
  <c r="D15" i="1" s="1"/>
  <c r="R87" i="4"/>
  <c r="O87" i="4" s="1"/>
  <c r="Q77" i="4"/>
  <c r="I77" i="4" s="1"/>
  <c r="Q60" i="4"/>
  <c r="I60" i="4" s="1"/>
  <c r="Q51" i="4"/>
  <c r="I51" i="4" s="1"/>
  <c r="Q26" i="4"/>
  <c r="I26" i="4" s="1"/>
  <c r="Q9" i="4"/>
  <c r="I9" i="4" s="1"/>
  <c r="Q18" i="3"/>
  <c r="I18" i="3" s="1"/>
  <c r="R9" i="3"/>
  <c r="O9" i="3" s="1"/>
  <c r="O2" i="3" s="1"/>
  <c r="D12" i="1" s="1"/>
  <c r="Q9" i="3"/>
  <c r="I9" i="3" s="1"/>
  <c r="I3" i="3" s="1"/>
  <c r="C12" i="1" s="1"/>
  <c r="E12" i="1" s="1"/>
  <c r="R32" i="2"/>
  <c r="O32" i="2" s="1"/>
  <c r="Q27" i="2"/>
  <c r="I27" i="2" s="1"/>
  <c r="Q18" i="2"/>
  <c r="I18" i="2" s="1"/>
  <c r="R9" i="2"/>
  <c r="O9" i="2" s="1"/>
  <c r="Q9" i="2"/>
  <c r="I9" i="2" s="1"/>
  <c r="R18" i="2"/>
  <c r="O18" i="2" s="1"/>
  <c r="R9" i="4"/>
  <c r="O9" i="4" s="1"/>
  <c r="Q32" i="2"/>
  <c r="I32" i="2" s="1"/>
  <c r="Q82" i="4"/>
  <c r="I82" i="4" s="1"/>
  <c r="Q9" i="5"/>
  <c r="I9" i="5" s="1"/>
  <c r="O65" i="4"/>
  <c r="R60" i="4" s="1"/>
  <c r="O60" i="4" s="1"/>
  <c r="O27" i="4"/>
  <c r="R26" i="4" s="1"/>
  <c r="O26" i="4" s="1"/>
  <c r="Q87" i="4"/>
  <c r="I87" i="4" s="1"/>
  <c r="O56" i="4"/>
  <c r="R51" i="4" s="1"/>
  <c r="O51" i="4" s="1"/>
  <c r="I3" i="5" l="1"/>
  <c r="C16" i="1" s="1"/>
  <c r="E16" i="1" s="1"/>
  <c r="E15" i="1" s="1"/>
  <c r="I3" i="4"/>
  <c r="C14" i="1" s="1"/>
  <c r="C13" i="1" s="1"/>
  <c r="O2" i="2"/>
  <c r="D11" i="1" s="1"/>
  <c r="D10" i="1" s="1"/>
  <c r="I3" i="2"/>
  <c r="C11" i="1" s="1"/>
  <c r="E11" i="1" s="1"/>
  <c r="E10" i="1" s="1"/>
  <c r="O2" i="4"/>
  <c r="D14" i="1" s="1"/>
  <c r="D13" i="1" s="1"/>
  <c r="C15" i="1" l="1"/>
  <c r="C10" i="1"/>
  <c r="E14" i="1"/>
  <c r="E13" i="1" s="1"/>
  <c r="C7" i="1" s="1"/>
  <c r="C6" i="1" l="1"/>
</calcChain>
</file>

<file path=xl/sharedStrings.xml><?xml version="1.0" encoding="utf-8"?>
<sst xmlns="http://schemas.openxmlformats.org/spreadsheetml/2006/main" count="815" uniqueCount="249">
  <si>
    <t>Aspe</t>
  </si>
  <si>
    <t>Firma: Správa železnic, státní organizace</t>
  </si>
  <si>
    <t>Rekapitulace ceny</t>
  </si>
  <si>
    <t>Stavba: S632200070 - Náhrada přejezdu P3156 v km 12,602 v trati Hradec Králové, hl.n. - Turnov</t>
  </si>
  <si>
    <t>Varianta: ZŘ - 20230913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</si>
  <si>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</si>
  <si>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</si>
  <si>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</si>
  <si>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</si>
  <si>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</si>
  <si>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</si>
  <si>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</si>
  <si>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ASPESZDC</t>
  </si>
  <si>
    <t>S</t>
  </si>
  <si>
    <t>Soupis prací objektu</t>
  </si>
  <si>
    <t xml:space="preserve">Stavba: </t>
  </si>
  <si>
    <t>S632200070</t>
  </si>
  <si>
    <t>Náhrada přejezdu P3156 v km 12,602 v trati Hradec Králové, hl.n. - Turnov</t>
  </si>
  <si>
    <t>O</t>
  </si>
  <si>
    <t>Objekt:</t>
  </si>
  <si>
    <t>D.2.1.3</t>
  </si>
  <si>
    <t>Přejezdy a přechody</t>
  </si>
  <si>
    <t>O1</t>
  </si>
  <si>
    <t>Rozpočet:</t>
  </si>
  <si>
    <t>0,00</t>
  </si>
  <si>
    <t>15,00</t>
  </si>
  <si>
    <t>21,00</t>
  </si>
  <si>
    <t>3</t>
  </si>
  <si>
    <t>2</t>
  </si>
  <si>
    <t>SO  13 01</t>
  </si>
  <si>
    <t>Železniční přejezd P3156 – zrušení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</si>
  <si>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</si>
  <si>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</si>
  <si>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</si>
  <si>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</si>
  <si>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</si>
  <si>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</si>
  <si>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</si>
  <si>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</si>
  <si>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</si>
  <si>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</si>
  <si>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</si>
  <si>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</si>
  <si>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</si>
  <si>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</si>
  <si>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</si>
  <si>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</si>
  <si>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</si>
  <si>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</si>
  <si>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</si>
  <si>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Zatřídění monitoring</t>
  </si>
  <si>
    <t>Úroveň 1</t>
  </si>
  <si>
    <t>Úroveň 2</t>
  </si>
  <si>
    <t>Úroveň 3</t>
  </si>
  <si>
    <t>12</t>
  </si>
  <si>
    <t>13</t>
  </si>
  <si>
    <t>14</t>
  </si>
  <si>
    <t xml:space="preserve"> SO  13 01</t>
  </si>
  <si>
    <t>SD</t>
  </si>
  <si>
    <t>Všeobecné konstrukce a práce</t>
  </si>
  <si>
    <t>P</t>
  </si>
  <si>
    <t>R015111</t>
  </si>
  <si>
    <t>900</t>
  </si>
  <si>
    <t>POPLATKY ZA LIKVIDACŮ ODPADŮ NEKONTAMINOVANÝCH - 17 05 04 VYTĚŽENÉ ZEMINY A HORNINY - I. TŘÍDA TĚŽITELNOSTI - VČETNĚ DOPRAVY</t>
  </si>
  <si>
    <t>T</t>
  </si>
  <si>
    <t>2023_OTSKP</t>
  </si>
  <si>
    <t>PP</t>
  </si>
  <si>
    <t/>
  </si>
  <si>
    <t>VV</t>
  </si>
  <si>
    <t>zemina po vyhloubení odvodnovacíh příkopů   
22*2=44,000 [A]</t>
  </si>
  <si>
    <t>TS</t>
  </si>
  <si>
    <t>1. Položka obsahuje:   
– veškeré poplatky provozovateli skládky, recyklační linky nebo jiného zařízení na zpracování nebo likvidaci odpadů související s převzetím, uložením, zpracováním nebo likvidací odpadu   
-  náklady spojené s dopravou   odpadu z místa stavby na místo ořevzetí provozovatelem skládky, recyklační linky nebo jiného zařízenína zpracování nebo likvidaci odpadů   
- náklady spojené s vyložením a manipulacís materiálem v místě skládky   
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</t>
  </si>
  <si>
    <t>R015330</t>
  </si>
  <si>
    <t>922</t>
  </si>
  <si>
    <t>POPLATKY ZA LIKVIDACŮ ODPADŮ NEKONTAMINOVANÝCH - 17 05 04 KAMENNÁ SUŤ - VČETNĚ DOPRAVY</t>
  </si>
  <si>
    <t>štěrkodrť z přejezdu a přilehlé komunikace   
(8+34)*0,15*2=12,600 [A]</t>
  </si>
  <si>
    <t>1. Položka obsahuje:   
- veškeré poplatky provozovateli skládky, recyklační linky nebo jiného zařízení na zpracování nebo likvidaci odpadů související s převzetím, uložením, zpracováním nebo likvidací odpadu   
-  náklady spojené s dopravou   odpadu z místa stavby na místo ořevzetí provozovatelem skládky, recyklační linky nebo jiného zařízenína zpracování nebo likvidaci odpadů   
- náklady spojené s vyložením a manipulacís materiálem v místě skládky   
 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</t>
  </si>
  <si>
    <t>Zemní práce</t>
  </si>
  <si>
    <t>11332A</t>
  </si>
  <si>
    <t>ODSTRANĚNÍ PODKLADŮ ZPEVNĚNÝCH PLOCH Z KAMENIVA NESTMELENÉHO - BEZ DOPRAVY</t>
  </si>
  <si>
    <t>M3</t>
  </si>
  <si>
    <t>Odstranění  vrstvy štěrkodrtě z přilehlé komuniace  tl. 150 mm  
34*0,15=5,100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</si>
  <si>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</si>
  <si>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13273A</t>
  </si>
  <si>
    <t>HLOUBENÍ RÝH ŠÍŘ DO 2M PAŽ I NEPAŽ TŘ. I - BEZ DOPRAVY</t>
  </si>
  <si>
    <t>odvodnňovací příkop podél trati  délka 21 m   
22=22,000 [B]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</si>
  <si>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</si>
  <si>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>Komunikace</t>
  </si>
  <si>
    <t>543411</t>
  </si>
  <si>
    <t>VÝMĚNA UPEVNĚNÍ (ŠROUBŮ, SPON, SVĚREK, KROUŽKŮ) TUHÉHO</t>
  </si>
  <si>
    <t>PÁR</t>
  </si>
  <si>
    <t>7=7,000 [A]</t>
  </si>
  <si>
    <t>1. Položka obsahuje:   
 – dodávku a uložení vyměňovaného materiálu, ať nového, regenerovaného nebo vyzískaného   
 – případné doplnění ostatního drobného kolejiva   
 – naložení a odvoz demontovaného materiálu do skladu nebo na likvidaci   
 – příplatky za ztížené podmínky při práci v koleji, např. překážky po stranách koleje, práci v tunelu ap.   
2. Položka neobsahuje:   
 X   
3. Způsob měření:   
Udává se vždy pár, tj. po dvou kusech úložných ploch kolejnice na každém pražci.</t>
  </si>
  <si>
    <t>Ostatní konstrukce a práce</t>
  </si>
  <si>
    <t>914143</t>
  </si>
  <si>
    <t>DOPRAV ZNAČ ZÁKL VEL OCEL FÓLIE TŘ 3 - DEMONTÁŽ</t>
  </si>
  <si>
    <t>KUS</t>
  </si>
  <si>
    <t>1: Demontáž silničního dopravního značení , demontáž značky B17 - 1 ks, demontáž A32 - 2 ks, P6 - 2 ks   
2: 1+2+2=5,000 [A]</t>
  </si>
  <si>
    <t>Položka zahrnuje odstranění, demontáž a odklizení materiálu s odvozem na předepsané místo</t>
  </si>
  <si>
    <t>914933</t>
  </si>
  <si>
    <t>SLOUPKY A STOJKY DZ Z HLINÍK TRUBEK ZABETON DEMONTÁŽ</t>
  </si>
  <si>
    <t>3=3,000 [A]</t>
  </si>
  <si>
    <t>965321</t>
  </si>
  <si>
    <t>ROZEBRÁNÍ PŘEJEZDU, PŘECHODU OSTATNÍCH</t>
  </si>
  <si>
    <t>M2</t>
  </si>
  <si>
    <t>Odstranění stávající pryžová přejezdové konstrukce ze štěrkodrtí   
 8=8,000 [A]</t>
  </si>
  <si>
    <t>1. Položka obsahuje:    
 – rozebrání železničního přejezdu nebo přechodu do součástí včetně hrubého očištění    
 – naložení vybouraného materiálu na dopravní prostředek    
 – příplatky za ztížené podmínky při práci v kolejišti, např. za překážky na straně koleje apod.    
2. Položka neobsahuje:    
 – náklady na zřízení a odstranění dopravního značení objízdné trasy    
 – odvoz vybouraného materiálu do skladu nebo na likvidaci    
 – poplatky za likvidaci odpadů, nacení se položkami ze ssd 0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</si>
  <si>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7</t>
  </si>
  <si>
    <t>96618A</t>
  </si>
  <si>
    <t>BOURÁNÍ KONSTRUKCÍ KOVOVÝCH - BEZ DOPRAVY</t>
  </si>
  <si>
    <t>Odstranění konstrukce z ocelových L - profilů  
0,3*0,005*11,2*7,8=0,131 [A]</t>
  </si>
  <si>
    <t>položka zahrnuje:   
- rozebrání konstrukce bez ohledu na použitou technologii   
- veškeré pomocné konstrukce (lešení a pod.) 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</si>
  <si>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8</t>
  </si>
  <si>
    <t>96618B</t>
  </si>
  <si>
    <t>BOURÁNÍ KONSTRUKCÍ KOVOVÝCH - DOPRAVA</t>
  </si>
  <si>
    <t>tkm</t>
  </si>
  <si>
    <t>Odstranění konstrukce z ocelových L - profilů, odvoz do 15 km   
0,131*15=1,965 [A]</t>
  </si>
  <si>
    <t>Položka zahrnuje samostatnou dopravu suti a vybouraných hmot. Množství se určí jako součin hmotnosti [t] a požadované vzdálenosti [km].</t>
  </si>
  <si>
    <t>SO 13 02</t>
  </si>
  <si>
    <t>Železniční přejezd P3156 - zlepšení rozhledových poměrů</t>
  </si>
  <si>
    <t xml:space="preserve"> SO 13 02</t>
  </si>
  <si>
    <t>odkop pro komunikaci   
80*2=160,000 [B]</t>
  </si>
  <si>
    <t>R02911</t>
  </si>
  <si>
    <t>OSTATNÍ POŽADAVKY - GEODETICKÉ ZAMĚŘENÍ</t>
  </si>
  <si>
    <t>HOD</t>
  </si>
  <si>
    <t>Vytyčení inženýrských sítí</t>
  </si>
  <si>
    <t>zahrnuje veškeré náklady spojené s objednatelem požadovanými pracemi</t>
  </si>
  <si>
    <t>12273</t>
  </si>
  <si>
    <t>ODKOPÁVKY A PROKOPÁVKY OBECNÉ TŘ. I</t>
  </si>
  <si>
    <t>odtěžení svahu   
80=80,000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</si>
  <si>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</si>
  <si>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D.2.1.8</t>
  </si>
  <si>
    <t>Pozemní komunikace</t>
  </si>
  <si>
    <t>SO 50 01</t>
  </si>
  <si>
    <t>Náhradní komunikace</t>
  </si>
  <si>
    <t xml:space="preserve"> SO 50 01</t>
  </si>
  <si>
    <t>16</t>
  </si>
  <si>
    <t>odkop pro komunikaci   
282,25*2=564,500 [B]  
ornice   
181,5*2=363,000 [C]  
Celkem: B+C=927,500 [D]</t>
  </si>
  <si>
    <t>17</t>
  </si>
  <si>
    <t>R015160</t>
  </si>
  <si>
    <t>907</t>
  </si>
  <si>
    <t>POPLATKY ZA LIKVIDACŮ ODPADŮ NEKONTAMINOVANÝCH - 02 01 03 SMÝCENÉ STROMY A KEŘE - VČETNĚ DOPRAVY</t>
  </si>
  <si>
    <t>0,7+1+5=6,700 [A]</t>
  </si>
  <si>
    <t>1. Položka obsahuje:   
- veškeré poplatky provozovateli skládky, recyklační linky nebo jiného zařízení na zpracování nebo likvidaci odpadů související s převzetím, uložením, zpracováním nebo likvidací odpadu   
-  náklady spojené s dopravou   odpadu z místa stavby na místo převzetí provozovatelem skládky, recyklační linky nebo jiného zařízení na zpracování nebo likvidaci odpadů   
- náklady spojené s vyložením a manipulací s materiálem v místě skládky   
 2. Položka neobsahuje:   
3. Způsob měření:   
Tunou se rozumí hmotnost odpadu vytříděného v souladu se zákonem č. 541/2020 Sb., o nakládání s odpady, v platném znění.   
*)  U nebezpečných odpadů musí být v doplňujícím popisu položky uvedeno upřesnění  nebezpečných vlastností v rozsahu a typu koncentrace nebezpečných látek</t>
  </si>
  <si>
    <t>18</t>
  </si>
  <si>
    <t>R015340</t>
  </si>
  <si>
    <t>923</t>
  </si>
  <si>
    <t>POPLATKY ZA LIKVIDACŮ ODPADŮ NEKONTAMINOVANÝCH - 02 01 03 PAŘEZY - VČETNĚ DOPRAVY</t>
  </si>
  <si>
    <t>Množství v položce dle předpokládaného množství vyzískané dřevní hmoty pařezů (viz položka odstranění pařezů)  
Hmotnost vyzískaných pařezů ( 2 ks pařezů).  
2,5=22,500 [A]</t>
  </si>
  <si>
    <t>1. Položka obsahuje:   
- veškeré poplatky provozovateli skládky, recyklační linky nebo jiného zařízení na zpracování nebo likvidaci odpadů související s převzetím, uložením, zpracováním nebo likvidací odpadu   
-  náklady spojené s dopravou   odpadu z místa stavby na místo pevzetí provozovatelem skládky, recyklační linky nebo jiného zařízení na zpracování nebo likvidaci odpadů   
- náklady spojené s vyložením a manipulací s materiálem v místě skládky   
 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</t>
  </si>
  <si>
    <t>19</t>
  </si>
  <si>
    <t>11120</t>
  </si>
  <si>
    <t>ODSTRANĚNÍ KŘOVIN</t>
  </si>
  <si>
    <t>480=480,000 [A]</t>
  </si>
  <si>
    <t>odstranění křovin a stromů do průměru 100 mm   
doprava dřevin bez ohledu na vzdálenost   
spálení na hromadách nebo štěpkování</t>
  </si>
  <si>
    <t>11202</t>
  </si>
  <si>
    <t>KÁCENÍ STROMŮ D KMENE DO 0,9M S ODSTRANĚNÍM PAŘEZŮ</t>
  </si>
  <si>
    <t>Vrba D 87 cm  
1=1,000 [A]  
1x jřáb výška 6,0 m  
1=1,000 [B]  
Celkem: A+B=2,000 [C]</t>
  </si>
  <si>
    <t>Kácení stromů se měří v [ks] poražených stromů (průměr stromů se měří ve výšce 1,3m nad terénem) a zahrnuje zejména:   
- poražení stromu a osekání větví   
- spálení větví na hromadách nebo štěpkování   
- dopravu a uložení kmenů, případné další práce s nimi dle pokynů zadávací dokumentace   
Odstranění pařezů se měří v [ks] vytrhaných nebo vykopaných pařezů a zahrnuje zejména:   
- vytrhání nebo vykopání pařezů   
- veškeré zemní práce spojené s odstraněním pařezů   
- dopravu a uložení pařezů, případně další práce s nimi dle pokynů zadávací dokumentace   
- zásyp jam po pařezech</t>
  </si>
  <si>
    <t>12110A</t>
  </si>
  <si>
    <t>SEJMUTÍ ORNICE NEBO LESNÍ PŮDY - BEZ DOPRAVY</t>
  </si>
  <si>
    <t>Sejmutí ornice tl. 0,1 Plocha 1815 m2  
1815*0,1=181,500 [A]</t>
  </si>
  <si>
    <t>položka zahrnuje sejmutí ornice bez ohledu na tloušťku vrstvy   
nezahrnuje uložení na trvalou skládku</t>
  </si>
  <si>
    <t>12373A</t>
  </si>
  <si>
    <t>ODKOP PRO SPOD STAVBU SILNIC A ŽELEZNIC TŘ. I - BEZ DOPRAVY</t>
  </si>
  <si>
    <t>Výkopové práce pro konstrukční vrstvy pod skladbou komunikace  
1775*0,15+40*0,4=282,250 [A]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</si>
  <si>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</si>
  <si>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17481</t>
  </si>
  <si>
    <t>ZÁSYP JAM A RÝH Z NAKUPOVANÝCH MATERIÁLŮ</t>
  </si>
  <si>
    <t>pod potrubí  štěrkodrť fr. 0/32  
8,5*0,5*0,05=0,213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</si>
  <si>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</si>
  <si>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</si>
  <si>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</si>
  <si>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1775+40=1 815,000 [A]</t>
  </si>
  <si>
    <t>položka zahrnuje úpravu pláně včetně vyrovnání výškových rozdílů. Míru zhutnění určuje projekt.</t>
  </si>
  <si>
    <t>Vodorovné konstrukce</t>
  </si>
  <si>
    <t>451313</t>
  </si>
  <si>
    <t>PODKLADNÍ A VÝPLŇOVÉ VRSTVY Z PROSTÉHO BETONU C16/20</t>
  </si>
  <si>
    <t>pod potrubí   
8,5  
*0,5*0,1=0,425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</si>
  <si>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</si>
  <si>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465512</t>
  </si>
  <si>
    <t>DLAŽBY Z LOMOVÉHO KAMENE NA MC</t>
  </si>
  <si>
    <t>lomový kámen tl 0,2 m   
40*0,2=8,000 [A]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</si>
  <si>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</si>
  <si>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18242</t>
  </si>
  <si>
    <t>ZALOŽENÍ TRÁVNÍKU HYDROOSEVEM NA ORNICI</t>
  </si>
  <si>
    <t>1: Provedení zatravněné vrstvy účelové komunikace tloušťky 50 mm  
2: 1775=1 775,000 [A]</t>
  </si>
  <si>
    <t>Zahrnuje dodání předepsané travní směsi, hydroosev na ornici, zalévání, první pokosení, to vše bez ohledu na sklon terénu</t>
  </si>
  <si>
    <t>56260</t>
  </si>
  <si>
    <t>VOZOVKOVÉ VRSTVY Z MATERIÁLŮ STABIL SMĚSÍ HYDR POJIV</t>
  </si>
  <si>
    <t>Mechanické zlepšení zemní pláně  s příměsí ostřiva hydraulickým pojivem (Předpoklad 2 %), tl. 0,5 m(  
1775+40)*0,5=907,500 [A]</t>
  </si>
  <si>
    <t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</si>
  <si>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56334</t>
  </si>
  <si>
    <t>VOZOVKOVÉ VRSTVY ZE ŠTĚRKODRTI TL. DO 200MM</t>
  </si>
  <si>
    <t>ŠD tř. A fr. 0/63  tl 200 mm   
1775+40=1 815,000 [A]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</si>
  <si>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</si>
  <si>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20</t>
  </si>
  <si>
    <t>R5633</t>
  </si>
  <si>
    <t>VOZOVKOVÉ VRSTVY ZE ŠTĚRKODRTI TL. DO 500MM</t>
  </si>
  <si>
    <t>Mechanické zlepšení zemin zemní pláně promísením s ostřivem  (Štěrkodrť fr 0/32), tl. 0,5m  
1775+40=1 815,000 [A]</t>
  </si>
  <si>
    <t>Úpravy povrchů, podlahy, výplně otvorů</t>
  </si>
  <si>
    <t>631325</t>
  </si>
  <si>
    <t>MAZANINA ZE ŽELEZOBETONU DO C30/37</t>
  </si>
  <si>
    <t>ložní vrstva pod dlažbu z lomového kamene  
40*0,1=4,000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</si>
  <si>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základů.</t>
  </si>
  <si>
    <t>Potrubí</t>
  </si>
  <si>
    <t>87434</t>
  </si>
  <si>
    <t>POTRUBÍ Z TRUB PLASTOVÝCH ODPADNÍCH DN DO 200MM</t>
  </si>
  <si>
    <t>M</t>
  </si>
  <si>
    <t>Plastová korugovaná trubka DN 200, kruhová tuhost SN16; délky 8,5 m  
8,5=8,500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</si>
  <si>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</si>
  <si>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91228</t>
  </si>
  <si>
    <t>SMĚROVÉ SLOUPKY Z PLAST HMOT VČETNĚ ODRAZNÉHO PÁSKU</t>
  </si>
  <si>
    <t>2=2,000 [A]</t>
  </si>
  <si>
    <t>položka zahrnuje:   
- dodání a osazení sloupku včetně nutných zemních prací   
- vnitrostaveništní a mimostaveništní doprava   
- odrazky plastové nebo z retroreflexní fólie</t>
  </si>
  <si>
    <t>15</t>
  </si>
  <si>
    <t>914141</t>
  </si>
  <si>
    <t>DOPRAV ZNAČ ZÁKL VEL OCEL FÓLIE TŘ 3 - DODÁVKA A MONT</t>
  </si>
  <si>
    <t>Dopravní značka P4 (Dej přednost v jízdě)  
1=1,000 [A]</t>
  </si>
  <si>
    <t>položka zahrnuje:   
- dodávku a montáž značek v požadovaném provedení</t>
  </si>
  <si>
    <t>D.9.8</t>
  </si>
  <si>
    <t>SO 98-98 – Všeobecný objekt</t>
  </si>
  <si>
    <t>SO 98-98</t>
  </si>
  <si>
    <t>Všeobecný objekt</t>
  </si>
  <si>
    <t xml:space="preserve"> SO 98-98</t>
  </si>
  <si>
    <t>Dokumentace stavby</t>
  </si>
  <si>
    <t>VSEOB001</t>
  </si>
  <si>
    <t>Dokumentace skutečného provedení stavby, geodetická část</t>
  </si>
  <si>
    <t>KPL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</si>
  <si>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</si>
  <si>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</si>
  <si>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</si>
  <si>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</si>
  <si>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</si>
  <si>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</si>
  <si>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</si>
  <si>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</si>
  <si>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</si>
  <si>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</si>
  <si>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</si>
  <si>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</si>
  <si>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</si>
  <si>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</si>
  <si>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</si>
  <si>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VSEOB05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</si>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</sst>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0"/>
      <name val="Arial"/>
    </font>
    <font>
      <sz val="10"/>
      <color rgb="FFFFFFFF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0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5" fillId="0" borderId="2" xfId="6" applyFont="1" applyBorder="1" applyAlignment="1">
      <alignment horizontal="left" vertical="center" wrapText="1"/>
    </xf>
    <xf numFmtId="0" fontId="5" fillId="0" borderId="2" xfId="6" applyFont="1" applyBorder="1" applyAlignment="1">
      <alignment horizontal="right" vertical="center"/>
    </xf>
    <xf numFmtId="0" fontId="5" fillId="0" borderId="0" xfId="6" applyFont="1" applyAlignment="1">
      <alignment horizontal="left" vertical="center" wrapText="1"/>
    </xf>
    <xf numFmtId="0" fontId="5" fillId="0" borderId="0" xfId="6" applyFont="1" applyAlignment="1">
      <alignment horizontal="right" vertical="center"/>
    </xf>
    <xf numFmtId="0" fontId="0" fillId="0" borderId="0" xfId="6" applyFont="1" applyAlignment="1">
      <alignment wrapText="1"/>
    </xf>
    <xf numFmtId="0" fontId="4" fillId="0" borderId="0" xfId="6" applyFont="1" applyAlignment="1">
      <alignment wrapText="1"/>
    </xf>
    <xf numFmtId="0" fontId="0" fillId="2" borderId="0" xfId="6" applyFont="1" applyFill="1"/>
    <xf numFmtId="0" fontId="3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2" fillId="2" borderId="0" xfId="6" applyFont="1" applyFill="1"/>
    <xf numFmtId="0" fontId="3" fillId="2" borderId="0" xfId="6" applyFont="1" applyFill="1" applyAlignment="1">
      <alignment horizontal="center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1" fillId="0" borderId="0" xfId="6" applyNumberFormat="1" applyFont="1" applyAlignment="1">
      <alignment horizontal="right"/>
    </xf>
    <xf numFmtId="0" fontId="0" fillId="0" borderId="1" xfId="6" applyFont="1" applyBorder="1" applyAlignment="1">
      <alignment horizont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5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5" fillId="0" borderId="2" xfId="6" applyFont="1" applyBorder="1" applyAlignment="1">
      <alignment vertical="center"/>
    </xf>
    <xf numFmtId="0" fontId="0" fillId="0" borderId="1" xfId="6" applyFont="1" applyBorder="1" applyAlignment="1">
      <alignment horizontal="left"/>
    </xf>
    <xf numFmtId="0" fontId="0" fillId="0" borderId="1" xfId="6" applyFont="1" applyBorder="1" applyAlignment="1">
      <alignment horizontal="left" wrapText="1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1" fillId="0" borderId="5" xfId="6" applyFont="1" applyBorder="1" applyAlignment="1">
      <alignment horizontal="right"/>
    </xf>
    <xf numFmtId="0" fontId="1" fillId="0" borderId="5" xfId="6" applyFont="1" applyBorder="1" applyAlignment="1">
      <alignment wrapText="1"/>
    </xf>
    <xf numFmtId="4" fontId="1" fillId="0" borderId="5" xfId="6" applyNumberFormat="1" applyFont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1" fillId="0" borderId="2" xfId="6" applyFont="1" applyBorder="1" applyAlignment="1">
      <alignment horizontal="right"/>
    </xf>
    <xf numFmtId="4" fontId="1" fillId="0" borderId="2" xfId="6" applyNumberFormat="1" applyFont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3</xdr:row>
      <xdr:rowOff>180975</xdr:rowOff>
    </xdr:from>
    <xdr:to>
      <xdr:col>4</xdr:col>
      <xdr:colOff>542925</xdr:colOff>
      <xdr:row>3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15450" y="132397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1450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workbookViewId="0">
      <selection activeCell="A11" sqref="A11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10"/>
      <c r="B1" s="13" t="s">
        <v>1</v>
      </c>
      <c r="C1" s="12"/>
      <c r="D1" s="12"/>
      <c r="E1" s="12"/>
    </row>
    <row r="2" spans="1:5" ht="57" customHeight="1" x14ac:dyDescent="0.2">
      <c r="A2" s="10"/>
      <c r="B2" s="9" t="s">
        <v>2</v>
      </c>
      <c r="C2" s="12"/>
      <c r="D2" s="12"/>
      <c r="E2" s="12"/>
    </row>
    <row r="3" spans="1:5" ht="20.100000000000001" customHeight="1" x14ac:dyDescent="0.2">
      <c r="A3" s="10"/>
      <c r="B3" s="8"/>
      <c r="C3" s="12"/>
      <c r="D3" s="12"/>
      <c r="E3" s="12"/>
    </row>
    <row r="4" spans="1:5" ht="39.950000000000003" customHeight="1" x14ac:dyDescent="0.3">
      <c r="B4" s="7" t="s">
        <v>3</v>
      </c>
      <c r="C4" s="10"/>
      <c r="E4" s="11" t="s">
        <v>0</v>
      </c>
    </row>
    <row r="5" spans="1:5" ht="30" customHeight="1" x14ac:dyDescent="0.2">
      <c r="B5" s="6" t="s">
        <v>4</v>
      </c>
      <c r="C5" s="10"/>
    </row>
    <row r="6" spans="1:5" ht="12.75" customHeight="1" x14ac:dyDescent="0.2">
      <c r="B6" s="15" t="s">
        <v>5</v>
      </c>
      <c r="C6" s="17">
        <f>0+C10+C13+C15</f>
        <v>0</v>
      </c>
    </row>
    <row r="7" spans="1:5" ht="12.75" customHeight="1" x14ac:dyDescent="0.2">
      <c r="B7" s="15" t="s">
        <v>6</v>
      </c>
      <c r="C7" s="17">
        <f>0+E10+E13+E15</f>
        <v>0</v>
      </c>
    </row>
    <row r="9" spans="1:5" ht="12.75" customHeight="1" x14ac:dyDescent="0.2">
      <c r="A9" s="16" t="s">
        <v>7</v>
      </c>
      <c r="B9" s="16" t="s">
        <v>8</v>
      </c>
      <c r="C9" s="16" t="s">
        <v>9</v>
      </c>
      <c r="D9" s="16" t="s">
        <v>10</v>
      </c>
      <c r="E9" s="16" t="s">
        <v>11</v>
      </c>
    </row>
    <row r="10" spans="1:5" x14ac:dyDescent="0.2">
      <c r="A10" s="24" t="s">
        <v>20</v>
      </c>
      <c r="B10" s="25" t="s">
        <v>21</v>
      </c>
      <c r="C10" s="26">
        <f>SUM(C11:C12)</f>
        <v>0</v>
      </c>
      <c r="D10" s="26">
        <f>SUM(D11:D12)</f>
        <v>0</v>
      </c>
      <c r="E10" s="26">
        <f>SUM(E11:E12)</f>
        <v>0</v>
      </c>
    </row>
    <row r="11" spans="1:5" x14ac:dyDescent="0.2">
      <c r="A11" s="24" t="s">
        <v>57</v>
      </c>
      <c r="B11" s="25" t="s">
        <v>30</v>
      </c>
      <c r="C11" s="26">
        <f>'D.2.1.3_SO  13 01'!I3</f>
        <v>0</v>
      </c>
      <c r="D11" s="26">
        <f>'D.2.1.3_SO  13 01'!O2</f>
        <v>0</v>
      </c>
      <c r="E11" s="26">
        <f>C11+D11</f>
        <v>0</v>
      </c>
    </row>
    <row r="12" spans="1:5" x14ac:dyDescent="0.2">
      <c r="A12" s="24" t="s">
        <v>120</v>
      </c>
      <c r="B12" s="25" t="s">
        <v>119</v>
      </c>
      <c r="C12" s="26">
        <f>'D.2.1.3_SO 13 02'!I3</f>
        <v>0</v>
      </c>
      <c r="D12" s="26">
        <f>'D.2.1.3_SO 13 02'!O2</f>
        <v>0</v>
      </c>
      <c r="E12" s="26">
        <f>C12+D12</f>
        <v>0</v>
      </c>
    </row>
    <row r="13" spans="1:5" x14ac:dyDescent="0.2">
      <c r="A13" s="24" t="s">
        <v>131</v>
      </c>
      <c r="B13" s="25" t="s">
        <v>132</v>
      </c>
      <c r="C13" s="26">
        <f>SUM(C14:C14)</f>
        <v>0</v>
      </c>
      <c r="D13" s="26">
        <f>SUM(D14:D14)</f>
        <v>0</v>
      </c>
      <c r="E13" s="26">
        <f>SUM(E14:E14)</f>
        <v>0</v>
      </c>
    </row>
    <row r="14" spans="1:5" x14ac:dyDescent="0.2">
      <c r="A14" s="24" t="s">
        <v>135</v>
      </c>
      <c r="B14" s="25" t="s">
        <v>134</v>
      </c>
      <c r="C14" s="26">
        <f>'D.2.1.8_SO 50 01'!I3</f>
        <v>0</v>
      </c>
      <c r="D14" s="26">
        <f>'D.2.1.8_SO 50 01'!O2</f>
        <v>0</v>
      </c>
      <c r="E14" s="26">
        <f>C14+D14</f>
        <v>0</v>
      </c>
    </row>
    <row r="15" spans="1:5" x14ac:dyDescent="0.2">
      <c r="A15" s="24" t="s">
        <v>220</v>
      </c>
      <c r="B15" s="25" t="s">
        <v>221</v>
      </c>
      <c r="C15" s="26">
        <f>SUM(C16:C16)</f>
        <v>0</v>
      </c>
      <c r="D15" s="26">
        <f>SUM(D16:D16)</f>
        <v>0</v>
      </c>
      <c r="E15" s="26">
        <f>SUM(E16:E16)</f>
        <v>0</v>
      </c>
    </row>
    <row r="16" spans="1:5" x14ac:dyDescent="0.2">
      <c r="A16" s="24" t="s">
        <v>224</v>
      </c>
      <c r="B16" s="25" t="s">
        <v>223</v>
      </c>
      <c r="C16" s="26">
        <f>'D.9.8_SO 98-98'!I3</f>
        <v>0</v>
      </c>
      <c r="D16" s="26">
        <f>'D.9.8_SO 98-98'!O2</f>
        <v>0</v>
      </c>
      <c r="E16" s="26">
        <f>C16+D16</f>
        <v>0</v>
      </c>
    </row>
  </sheetData>
  <mergeCells count="4">
    <mergeCell ref="A1:A3"/>
    <mergeCell ref="B2:B3"/>
    <mergeCell ref="B4:C4"/>
    <mergeCell ref="B5:C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2"/>
  <sheetViews>
    <sheetView workbookViewId="0">
      <pane ySplit="8" topLeftCell="A9" activePane="bottomLeft" state="frozen"/>
      <selection pane="bottomLeft" activeCell="H49" sqref="H4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12</v>
      </c>
      <c r="B1" s="12"/>
      <c r="D1" s="12"/>
      <c r="E1" s="13" t="s">
        <v>1</v>
      </c>
      <c r="F1" s="12"/>
      <c r="G1" s="12"/>
      <c r="H1" s="12"/>
      <c r="I1" s="12"/>
      <c r="J1" s="12"/>
      <c r="K1" s="12"/>
      <c r="L1" s="12"/>
      <c r="M1" s="12"/>
      <c r="P1" t="s">
        <v>27</v>
      </c>
    </row>
    <row r="2" spans="1:18" ht="39.950000000000003" customHeight="1" x14ac:dyDescent="0.2">
      <c r="B2" s="12"/>
      <c r="D2" s="12"/>
      <c r="E2" s="14" t="s">
        <v>14</v>
      </c>
      <c r="F2" s="12"/>
      <c r="G2" s="12"/>
      <c r="H2" s="19"/>
      <c r="I2" s="19"/>
      <c r="J2" s="12"/>
      <c r="K2" s="12"/>
      <c r="L2" s="12"/>
      <c r="M2" s="12"/>
      <c r="O2">
        <f>0+O9+O18+O27+O32</f>
        <v>0</v>
      </c>
      <c r="P2" t="s">
        <v>27</v>
      </c>
    </row>
    <row r="3" spans="1:18" ht="39.950000000000003" customHeight="1" x14ac:dyDescent="0.2">
      <c r="A3" t="s">
        <v>13</v>
      </c>
      <c r="B3" s="21" t="s">
        <v>15</v>
      </c>
      <c r="C3" s="5" t="s">
        <v>16</v>
      </c>
      <c r="D3" s="10"/>
      <c r="E3" s="4" t="s">
        <v>17</v>
      </c>
      <c r="F3" s="10"/>
      <c r="H3" s="18" t="s">
        <v>29</v>
      </c>
      <c r="I3" s="34">
        <f>0+I9+I18+I27+I32</f>
        <v>0</v>
      </c>
      <c r="J3" s="20" t="s">
        <v>0</v>
      </c>
      <c r="O3" t="s">
        <v>24</v>
      </c>
      <c r="P3" t="s">
        <v>28</v>
      </c>
    </row>
    <row r="4" spans="1:18" ht="39.950000000000003" customHeight="1" x14ac:dyDescent="0.2">
      <c r="A4" t="s">
        <v>18</v>
      </c>
      <c r="B4" s="21" t="s">
        <v>19</v>
      </c>
      <c r="C4" s="5" t="s">
        <v>20</v>
      </c>
      <c r="D4" s="10"/>
      <c r="E4" s="4" t="s">
        <v>21</v>
      </c>
      <c r="F4" s="10"/>
      <c r="O4" t="s">
        <v>25</v>
      </c>
      <c r="P4" t="s">
        <v>28</v>
      </c>
    </row>
    <row r="5" spans="1:18" ht="39.950000000000003" customHeight="1" x14ac:dyDescent="0.2">
      <c r="A5" t="s">
        <v>22</v>
      </c>
      <c r="B5" s="23" t="s">
        <v>23</v>
      </c>
      <c r="C5" s="3" t="s">
        <v>29</v>
      </c>
      <c r="D5" s="10"/>
      <c r="E5" s="2" t="s">
        <v>30</v>
      </c>
      <c r="F5" s="10"/>
      <c r="O5" t="s">
        <v>26</v>
      </c>
      <c r="P5" t="s">
        <v>28</v>
      </c>
    </row>
    <row r="6" spans="1:18" ht="12.75" customHeight="1" x14ac:dyDescent="0.2">
      <c r="A6" s="1" t="s">
        <v>31</v>
      </c>
      <c r="B6" s="1" t="s">
        <v>33</v>
      </c>
      <c r="C6" s="1" t="s">
        <v>35</v>
      </c>
      <c r="D6" s="1" t="s">
        <v>36</v>
      </c>
      <c r="E6" s="1" t="s">
        <v>37</v>
      </c>
      <c r="F6" s="1" t="s">
        <v>39</v>
      </c>
      <c r="G6" s="1" t="s">
        <v>41</v>
      </c>
      <c r="H6" s="1" t="s">
        <v>43</v>
      </c>
      <c r="I6" s="1"/>
      <c r="J6" s="1" t="s">
        <v>48</v>
      </c>
      <c r="K6" s="1" t="s">
        <v>50</v>
      </c>
      <c r="L6" s="1"/>
      <c r="M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2" t="s">
        <v>44</v>
      </c>
      <c r="I7" s="22" t="s">
        <v>46</v>
      </c>
      <c r="J7" s="1"/>
      <c r="K7" s="22" t="s">
        <v>51</v>
      </c>
      <c r="L7" s="22" t="s">
        <v>52</v>
      </c>
      <c r="M7" s="22" t="s">
        <v>53</v>
      </c>
    </row>
    <row r="8" spans="1:18" ht="12.75" customHeight="1" x14ac:dyDescent="0.2">
      <c r="A8" s="22" t="s">
        <v>32</v>
      </c>
      <c r="B8" s="22" t="s">
        <v>34</v>
      </c>
      <c r="C8" s="22" t="s">
        <v>28</v>
      </c>
      <c r="D8" s="22" t="s">
        <v>27</v>
      </c>
      <c r="E8" s="22" t="s">
        <v>38</v>
      </c>
      <c r="F8" s="22" t="s">
        <v>40</v>
      </c>
      <c r="G8" s="22" t="s">
        <v>42</v>
      </c>
      <c r="H8" s="22" t="s">
        <v>45</v>
      </c>
      <c r="I8" s="22" t="s">
        <v>47</v>
      </c>
      <c r="J8" s="22" t="s">
        <v>49</v>
      </c>
      <c r="K8" s="22" t="s">
        <v>54</v>
      </c>
      <c r="L8" s="22" t="s">
        <v>55</v>
      </c>
      <c r="M8" s="22" t="s">
        <v>56</v>
      </c>
    </row>
    <row r="9" spans="1:18" ht="12.75" customHeight="1" x14ac:dyDescent="0.2">
      <c r="A9" t="s">
        <v>58</v>
      </c>
      <c r="C9" s="28" t="s">
        <v>32</v>
      </c>
      <c r="E9" s="29" t="s">
        <v>59</v>
      </c>
      <c r="I9" s="30">
        <f>0+Q9</f>
        <v>0</v>
      </c>
      <c r="O9">
        <f>0+R9</f>
        <v>0</v>
      </c>
      <c r="Q9">
        <f>0+I10+I14</f>
        <v>0</v>
      </c>
      <c r="R9">
        <f>0+O10+O14</f>
        <v>0</v>
      </c>
    </row>
    <row r="10" spans="1:18" ht="38.25" x14ac:dyDescent="0.2">
      <c r="A10" s="27" t="s">
        <v>60</v>
      </c>
      <c r="B10" s="31" t="s">
        <v>45</v>
      </c>
      <c r="C10" s="31" t="s">
        <v>61</v>
      </c>
      <c r="D10" s="27" t="s">
        <v>62</v>
      </c>
      <c r="E10" s="32" t="s">
        <v>63</v>
      </c>
      <c r="F10" s="18" t="s">
        <v>64</v>
      </c>
      <c r="G10" s="33">
        <v>44</v>
      </c>
      <c r="H10" s="34"/>
      <c r="I10" s="34">
        <f>ROUND(ROUND(H10,2)*ROUND(G10,3),2)</f>
        <v>0</v>
      </c>
      <c r="J10" s="18" t="s">
        <v>65</v>
      </c>
      <c r="K10" s="27"/>
      <c r="L10" s="27"/>
      <c r="M10" s="27"/>
      <c r="O10">
        <f>(I10*21)/100</f>
        <v>0</v>
      </c>
      <c r="P10" t="s">
        <v>28</v>
      </c>
    </row>
    <row r="11" spans="1:18" x14ac:dyDescent="0.2">
      <c r="A11" s="35" t="s">
        <v>66</v>
      </c>
      <c r="E11" s="25" t="s">
        <v>67</v>
      </c>
    </row>
    <row r="12" spans="1:18" ht="25.5" x14ac:dyDescent="0.2">
      <c r="A12" s="36" t="s">
        <v>68</v>
      </c>
      <c r="E12" s="37" t="s">
        <v>69</v>
      </c>
    </row>
    <row r="13" spans="1:18" ht="255" x14ac:dyDescent="0.2">
      <c r="A13" t="s">
        <v>70</v>
      </c>
      <c r="E13" s="25" t="s">
        <v>71</v>
      </c>
    </row>
    <row r="14" spans="1:18" ht="25.5" x14ac:dyDescent="0.2">
      <c r="A14" s="27" t="s">
        <v>60</v>
      </c>
      <c r="B14" s="31" t="s">
        <v>47</v>
      </c>
      <c r="C14" s="31" t="s">
        <v>72</v>
      </c>
      <c r="D14" s="27" t="s">
        <v>73</v>
      </c>
      <c r="E14" s="32" t="s">
        <v>74</v>
      </c>
      <c r="F14" s="18" t="s">
        <v>64</v>
      </c>
      <c r="G14" s="33">
        <v>12.6</v>
      </c>
      <c r="H14" s="34"/>
      <c r="I14" s="34">
        <f>ROUND(ROUND(H14,2)*ROUND(G14,3),2)</f>
        <v>0</v>
      </c>
      <c r="J14" s="18" t="s">
        <v>65</v>
      </c>
      <c r="K14" s="27"/>
      <c r="L14" s="27"/>
      <c r="M14" s="27"/>
      <c r="O14">
        <f>(I14*21)/100</f>
        <v>0</v>
      </c>
      <c r="P14" t="s">
        <v>28</v>
      </c>
    </row>
    <row r="15" spans="1:18" x14ac:dyDescent="0.2">
      <c r="A15" s="35" t="s">
        <v>66</v>
      </c>
      <c r="E15" s="25" t="s">
        <v>67</v>
      </c>
    </row>
    <row r="16" spans="1:18" ht="25.5" x14ac:dyDescent="0.2">
      <c r="A16" s="36" t="s">
        <v>68</v>
      </c>
      <c r="E16" s="37" t="s">
        <v>75</v>
      </c>
    </row>
    <row r="17" spans="1:18" ht="242.25" x14ac:dyDescent="0.2">
      <c r="A17" t="s">
        <v>70</v>
      </c>
      <c r="E17" s="25" t="s">
        <v>76</v>
      </c>
    </row>
    <row r="18" spans="1:18" ht="12.75" customHeight="1" x14ac:dyDescent="0.2">
      <c r="A18" t="s">
        <v>58</v>
      </c>
      <c r="C18" s="38" t="s">
        <v>34</v>
      </c>
      <c r="E18" s="29" t="s">
        <v>77</v>
      </c>
      <c r="I18" s="39">
        <f>0+Q18</f>
        <v>0</v>
      </c>
      <c r="O18">
        <f>0+R18</f>
        <v>0</v>
      </c>
      <c r="Q18">
        <f>0+I19+I23</f>
        <v>0</v>
      </c>
      <c r="R18">
        <f>0+O19+O23</f>
        <v>0</v>
      </c>
    </row>
    <row r="19" spans="1:18" ht="25.5" x14ac:dyDescent="0.2">
      <c r="A19" s="27" t="s">
        <v>60</v>
      </c>
      <c r="B19" s="31" t="s">
        <v>34</v>
      </c>
      <c r="C19" s="31" t="s">
        <v>78</v>
      </c>
      <c r="D19" s="27" t="s">
        <v>67</v>
      </c>
      <c r="E19" s="32" t="s">
        <v>79</v>
      </c>
      <c r="F19" s="18" t="s">
        <v>80</v>
      </c>
      <c r="G19" s="33">
        <v>5.0999999999999996</v>
      </c>
      <c r="H19" s="34"/>
      <c r="I19" s="34">
        <f>ROUND(ROUND(H19,2)*ROUND(G19,3),2)</f>
        <v>0</v>
      </c>
      <c r="J19" s="18" t="s">
        <v>65</v>
      </c>
      <c r="K19" s="27"/>
      <c r="L19" s="27"/>
      <c r="M19" s="27"/>
      <c r="O19">
        <f>(I19*21)/100</f>
        <v>0</v>
      </c>
      <c r="P19" t="s">
        <v>28</v>
      </c>
    </row>
    <row r="20" spans="1:18" x14ac:dyDescent="0.2">
      <c r="A20" s="35" t="s">
        <v>66</v>
      </c>
      <c r="E20" s="25" t="s">
        <v>67</v>
      </c>
    </row>
    <row r="21" spans="1:18" ht="25.5" x14ac:dyDescent="0.2">
      <c r="A21" s="36" t="s">
        <v>68</v>
      </c>
      <c r="E21" s="37" t="s">
        <v>81</v>
      </c>
    </row>
    <row r="22" spans="1:18" ht="63.75" x14ac:dyDescent="0.2">
      <c r="A22" t="s">
        <v>70</v>
      </c>
      <c r="E22" s="25" t="s">
        <v>82</v>
      </c>
    </row>
    <row r="23" spans="1:18" x14ac:dyDescent="0.2">
      <c r="A23" s="27" t="s">
        <v>60</v>
      </c>
      <c r="B23" s="31" t="s">
        <v>28</v>
      </c>
      <c r="C23" s="31" t="s">
        <v>83</v>
      </c>
      <c r="D23" s="27" t="s">
        <v>67</v>
      </c>
      <c r="E23" s="32" t="s">
        <v>84</v>
      </c>
      <c r="F23" s="18" t="s">
        <v>80</v>
      </c>
      <c r="G23" s="33">
        <v>22</v>
      </c>
      <c r="H23" s="34"/>
      <c r="I23" s="34">
        <f>ROUND(ROUND(H23,2)*ROUND(G23,3),2)</f>
        <v>0</v>
      </c>
      <c r="J23" s="18" t="s">
        <v>65</v>
      </c>
      <c r="K23" s="27"/>
      <c r="L23" s="27"/>
      <c r="M23" s="27"/>
      <c r="O23">
        <f>(I23*21)/100</f>
        <v>0</v>
      </c>
      <c r="P23" t="s">
        <v>28</v>
      </c>
    </row>
    <row r="24" spans="1:18" x14ac:dyDescent="0.2">
      <c r="A24" s="35" t="s">
        <v>66</v>
      </c>
      <c r="E24" s="25" t="s">
        <v>67</v>
      </c>
    </row>
    <row r="25" spans="1:18" ht="25.5" x14ac:dyDescent="0.2">
      <c r="A25" s="36" t="s">
        <v>68</v>
      </c>
      <c r="E25" s="37" t="s">
        <v>85</v>
      </c>
    </row>
    <row r="26" spans="1:18" ht="357" x14ac:dyDescent="0.2">
      <c r="A26" t="s">
        <v>70</v>
      </c>
      <c r="E26" s="25" t="s">
        <v>86</v>
      </c>
    </row>
    <row r="27" spans="1:18" ht="12.75" customHeight="1" x14ac:dyDescent="0.2">
      <c r="A27" t="s">
        <v>58</v>
      </c>
      <c r="C27" s="38" t="s">
        <v>40</v>
      </c>
      <c r="E27" s="29" t="s">
        <v>87</v>
      </c>
      <c r="I27" s="39">
        <f>0+Q27</f>
        <v>0</v>
      </c>
      <c r="O27">
        <f>0+R27</f>
        <v>0</v>
      </c>
      <c r="Q27">
        <f>0+I28</f>
        <v>0</v>
      </c>
      <c r="R27">
        <f>0+O28</f>
        <v>0</v>
      </c>
    </row>
    <row r="28" spans="1:18" x14ac:dyDescent="0.2">
      <c r="A28" s="27" t="s">
        <v>60</v>
      </c>
      <c r="B28" s="31" t="s">
        <v>27</v>
      </c>
      <c r="C28" s="31" t="s">
        <v>88</v>
      </c>
      <c r="D28" s="27" t="s">
        <v>67</v>
      </c>
      <c r="E28" s="32" t="s">
        <v>89</v>
      </c>
      <c r="F28" s="18" t="s">
        <v>90</v>
      </c>
      <c r="G28" s="33">
        <v>7</v>
      </c>
      <c r="H28" s="34"/>
      <c r="I28" s="34">
        <f>ROUND(ROUND(H28,2)*ROUND(G28,3),2)</f>
        <v>0</v>
      </c>
      <c r="J28" s="18" t="s">
        <v>65</v>
      </c>
      <c r="K28" s="27"/>
      <c r="L28" s="27"/>
      <c r="M28" s="27"/>
      <c r="O28">
        <f>(I28*21)/100</f>
        <v>0</v>
      </c>
      <c r="P28" t="s">
        <v>28</v>
      </c>
    </row>
    <row r="29" spans="1:18" x14ac:dyDescent="0.2">
      <c r="A29" s="35" t="s">
        <v>66</v>
      </c>
      <c r="E29" s="25" t="s">
        <v>67</v>
      </c>
    </row>
    <row r="30" spans="1:18" x14ac:dyDescent="0.2">
      <c r="A30" s="36" t="s">
        <v>68</v>
      </c>
      <c r="E30" s="37" t="s">
        <v>91</v>
      </c>
    </row>
    <row r="31" spans="1:18" ht="153" x14ac:dyDescent="0.2">
      <c r="A31" t="s">
        <v>70</v>
      </c>
      <c r="E31" s="25" t="s">
        <v>92</v>
      </c>
    </row>
    <row r="32" spans="1:18" ht="12.75" customHeight="1" x14ac:dyDescent="0.2">
      <c r="A32" t="s">
        <v>58</v>
      </c>
      <c r="C32" s="38" t="s">
        <v>45</v>
      </c>
      <c r="E32" s="29" t="s">
        <v>93</v>
      </c>
      <c r="I32" s="39">
        <f>0+Q32</f>
        <v>0</v>
      </c>
      <c r="O32">
        <f>0+R32</f>
        <v>0</v>
      </c>
      <c r="Q32">
        <f>0+I33+I37+I41+I45+I49</f>
        <v>0</v>
      </c>
      <c r="R32">
        <f>0+O33+O37+O41+O45+O49</f>
        <v>0</v>
      </c>
    </row>
    <row r="33" spans="1:16" x14ac:dyDescent="0.2">
      <c r="A33" s="27" t="s">
        <v>60</v>
      </c>
      <c r="B33" s="31" t="s">
        <v>38</v>
      </c>
      <c r="C33" s="31" t="s">
        <v>94</v>
      </c>
      <c r="D33" s="27" t="s">
        <v>67</v>
      </c>
      <c r="E33" s="32" t="s">
        <v>95</v>
      </c>
      <c r="F33" s="18" t="s">
        <v>96</v>
      </c>
      <c r="G33" s="33">
        <v>5</v>
      </c>
      <c r="H33" s="34"/>
      <c r="I33" s="34">
        <f>ROUND(ROUND(H33,2)*ROUND(G33,3),2)</f>
        <v>0</v>
      </c>
      <c r="J33" s="18" t="s">
        <v>65</v>
      </c>
      <c r="K33" s="27"/>
      <c r="L33" s="27"/>
      <c r="M33" s="27"/>
      <c r="O33">
        <f>(I33*21)/100</f>
        <v>0</v>
      </c>
      <c r="P33" t="s">
        <v>28</v>
      </c>
    </row>
    <row r="34" spans="1:16" x14ac:dyDescent="0.2">
      <c r="A34" s="35" t="s">
        <v>66</v>
      </c>
      <c r="E34" s="25" t="s">
        <v>67</v>
      </c>
    </row>
    <row r="35" spans="1:16" ht="38.25" x14ac:dyDescent="0.2">
      <c r="A35" s="36" t="s">
        <v>68</v>
      </c>
      <c r="E35" s="37" t="s">
        <v>97</v>
      </c>
    </row>
    <row r="36" spans="1:16" ht="25.5" x14ac:dyDescent="0.2">
      <c r="A36" t="s">
        <v>70</v>
      </c>
      <c r="E36" s="25" t="s">
        <v>98</v>
      </c>
    </row>
    <row r="37" spans="1:16" x14ac:dyDescent="0.2">
      <c r="A37" s="27" t="s">
        <v>60</v>
      </c>
      <c r="B37" s="31" t="s">
        <v>40</v>
      </c>
      <c r="C37" s="31" t="s">
        <v>99</v>
      </c>
      <c r="D37" s="27" t="s">
        <v>67</v>
      </c>
      <c r="E37" s="32" t="s">
        <v>100</v>
      </c>
      <c r="F37" s="18" t="s">
        <v>96</v>
      </c>
      <c r="G37" s="33">
        <v>3</v>
      </c>
      <c r="H37" s="34"/>
      <c r="I37" s="34">
        <f>ROUND(ROUND(H37,2)*ROUND(G37,3),2)</f>
        <v>0</v>
      </c>
      <c r="J37" s="18" t="s">
        <v>65</v>
      </c>
      <c r="K37" s="27"/>
      <c r="L37" s="27"/>
      <c r="M37" s="27"/>
      <c r="O37">
        <f>(I37*21)/100</f>
        <v>0</v>
      </c>
      <c r="P37" t="s">
        <v>28</v>
      </c>
    </row>
    <row r="38" spans="1:16" x14ac:dyDescent="0.2">
      <c r="A38" s="35" t="s">
        <v>66</v>
      </c>
      <c r="E38" s="25" t="s">
        <v>67</v>
      </c>
    </row>
    <row r="39" spans="1:16" x14ac:dyDescent="0.2">
      <c r="A39" s="36" t="s">
        <v>68</v>
      </c>
      <c r="E39" s="37" t="s">
        <v>101</v>
      </c>
    </row>
    <row r="40" spans="1:16" ht="25.5" x14ac:dyDescent="0.2">
      <c r="A40" t="s">
        <v>70</v>
      </c>
      <c r="E40" s="25" t="s">
        <v>98</v>
      </c>
    </row>
    <row r="41" spans="1:16" x14ac:dyDescent="0.2">
      <c r="A41" s="27" t="s">
        <v>60</v>
      </c>
      <c r="B41" s="31" t="s">
        <v>42</v>
      </c>
      <c r="C41" s="31" t="s">
        <v>102</v>
      </c>
      <c r="D41" s="27" t="s">
        <v>67</v>
      </c>
      <c r="E41" s="32" t="s">
        <v>103</v>
      </c>
      <c r="F41" s="18" t="s">
        <v>104</v>
      </c>
      <c r="G41" s="33">
        <v>8</v>
      </c>
      <c r="H41" s="34"/>
      <c r="I41" s="34">
        <f>ROUND(ROUND(H41,2)*ROUND(G41,3),2)</f>
        <v>0</v>
      </c>
      <c r="J41" s="18" t="s">
        <v>65</v>
      </c>
      <c r="K41" s="27"/>
      <c r="L41" s="27"/>
      <c r="M41" s="27"/>
      <c r="O41">
        <f>(I41*21)/100</f>
        <v>0</v>
      </c>
      <c r="P41" t="s">
        <v>28</v>
      </c>
    </row>
    <row r="42" spans="1:16" x14ac:dyDescent="0.2">
      <c r="A42" s="35" t="s">
        <v>66</v>
      </c>
      <c r="E42" s="25" t="s">
        <v>67</v>
      </c>
    </row>
    <row r="43" spans="1:16" ht="25.5" x14ac:dyDescent="0.2">
      <c r="A43" s="36" t="s">
        <v>68</v>
      </c>
      <c r="E43" s="37" t="s">
        <v>105</v>
      </c>
    </row>
    <row r="44" spans="1:16" ht="178.5" x14ac:dyDescent="0.2">
      <c r="A44" t="s">
        <v>70</v>
      </c>
      <c r="E44" s="25" t="s">
        <v>106</v>
      </c>
    </row>
    <row r="45" spans="1:16" x14ac:dyDescent="0.2">
      <c r="A45" s="27" t="s">
        <v>60</v>
      </c>
      <c r="B45" s="31" t="s">
        <v>107</v>
      </c>
      <c r="C45" s="31" t="s">
        <v>108</v>
      </c>
      <c r="D45" s="27" t="s">
        <v>67</v>
      </c>
      <c r="E45" s="32" t="s">
        <v>109</v>
      </c>
      <c r="F45" s="18" t="s">
        <v>64</v>
      </c>
      <c r="G45" s="33">
        <v>0.13100000000000001</v>
      </c>
      <c r="H45" s="34"/>
      <c r="I45" s="34">
        <f>ROUND(ROUND(H45,2)*ROUND(G45,3),2)</f>
        <v>0</v>
      </c>
      <c r="J45" s="18" t="s">
        <v>65</v>
      </c>
      <c r="K45" s="27"/>
      <c r="L45" s="27"/>
      <c r="M45" s="27"/>
      <c r="O45">
        <f>(I45*21)/100</f>
        <v>0</v>
      </c>
      <c r="P45" t="s">
        <v>28</v>
      </c>
    </row>
    <row r="46" spans="1:16" x14ac:dyDescent="0.2">
      <c r="A46" s="35" t="s">
        <v>66</v>
      </c>
      <c r="E46" s="25" t="s">
        <v>67</v>
      </c>
    </row>
    <row r="47" spans="1:16" ht="25.5" x14ac:dyDescent="0.2">
      <c r="A47" s="36" t="s">
        <v>68</v>
      </c>
      <c r="E47" s="37" t="s">
        <v>110</v>
      </c>
    </row>
    <row r="48" spans="1:16" ht="114.75" x14ac:dyDescent="0.2">
      <c r="A48" t="s">
        <v>70</v>
      </c>
      <c r="E48" s="25" t="s">
        <v>111</v>
      </c>
    </row>
    <row r="49" spans="1:16" x14ac:dyDescent="0.2">
      <c r="A49" s="27" t="s">
        <v>60</v>
      </c>
      <c r="B49" s="31" t="s">
        <v>112</v>
      </c>
      <c r="C49" s="31" t="s">
        <v>113</v>
      </c>
      <c r="D49" s="27" t="s">
        <v>67</v>
      </c>
      <c r="E49" s="32" t="s">
        <v>114</v>
      </c>
      <c r="F49" s="18" t="s">
        <v>115</v>
      </c>
      <c r="G49" s="33">
        <v>1.9650000000000001</v>
      </c>
      <c r="H49" s="34"/>
      <c r="I49" s="34">
        <f>ROUND(ROUND(H49,2)*ROUND(G49,3),2)</f>
        <v>0</v>
      </c>
      <c r="J49" s="18" t="s">
        <v>65</v>
      </c>
      <c r="K49" s="27"/>
      <c r="L49" s="27"/>
      <c r="M49" s="27"/>
      <c r="O49">
        <f>(I49*21)/100</f>
        <v>0</v>
      </c>
      <c r="P49" t="s">
        <v>28</v>
      </c>
    </row>
    <row r="50" spans="1:16" x14ac:dyDescent="0.2">
      <c r="A50" s="35" t="s">
        <v>66</v>
      </c>
      <c r="E50" s="25" t="s">
        <v>67</v>
      </c>
    </row>
    <row r="51" spans="1:16" ht="25.5" x14ac:dyDescent="0.2">
      <c r="A51" s="36" t="s">
        <v>68</v>
      </c>
      <c r="E51" s="37" t="s">
        <v>116</v>
      </c>
    </row>
    <row r="52" spans="1:16" ht="25.5" x14ac:dyDescent="0.2">
      <c r="A52" t="s">
        <v>70</v>
      </c>
      <c r="E52" s="25" t="s">
        <v>117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2"/>
  <sheetViews>
    <sheetView workbookViewId="0">
      <pane ySplit="8" topLeftCell="A9" activePane="bottomLeft" state="frozen"/>
      <selection pane="bottomLeft" activeCell="H19" sqref="H1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12</v>
      </c>
      <c r="B1" s="12"/>
      <c r="D1" s="12"/>
      <c r="E1" s="13" t="s">
        <v>1</v>
      </c>
      <c r="F1" s="12"/>
      <c r="G1" s="12"/>
      <c r="H1" s="12"/>
      <c r="I1" s="12"/>
      <c r="J1" s="12"/>
      <c r="K1" s="12"/>
      <c r="L1" s="12"/>
      <c r="M1" s="12"/>
      <c r="P1" t="s">
        <v>27</v>
      </c>
    </row>
    <row r="2" spans="1:18" ht="39.950000000000003" customHeight="1" x14ac:dyDescent="0.2">
      <c r="B2" s="12"/>
      <c r="D2" s="12"/>
      <c r="E2" s="14" t="s">
        <v>14</v>
      </c>
      <c r="F2" s="12"/>
      <c r="G2" s="12"/>
      <c r="H2" s="19"/>
      <c r="I2" s="19"/>
      <c r="J2" s="12"/>
      <c r="K2" s="12"/>
      <c r="L2" s="12"/>
      <c r="M2" s="12"/>
      <c r="O2">
        <f>0+O9+O18</f>
        <v>0</v>
      </c>
      <c r="P2" t="s">
        <v>27</v>
      </c>
    </row>
    <row r="3" spans="1:18" ht="39.950000000000003" customHeight="1" x14ac:dyDescent="0.2">
      <c r="A3" t="s">
        <v>13</v>
      </c>
      <c r="B3" s="21" t="s">
        <v>15</v>
      </c>
      <c r="C3" s="5" t="s">
        <v>16</v>
      </c>
      <c r="D3" s="10"/>
      <c r="E3" s="4" t="s">
        <v>17</v>
      </c>
      <c r="F3" s="10"/>
      <c r="H3" s="18" t="s">
        <v>118</v>
      </c>
      <c r="I3" s="34">
        <f>0+I9+I18</f>
        <v>0</v>
      </c>
      <c r="J3" s="20" t="s">
        <v>0</v>
      </c>
      <c r="O3" t="s">
        <v>24</v>
      </c>
      <c r="P3" t="s">
        <v>28</v>
      </c>
    </row>
    <row r="4" spans="1:18" ht="39.950000000000003" customHeight="1" x14ac:dyDescent="0.2">
      <c r="A4" t="s">
        <v>18</v>
      </c>
      <c r="B4" s="21" t="s">
        <v>19</v>
      </c>
      <c r="C4" s="5" t="s">
        <v>20</v>
      </c>
      <c r="D4" s="10"/>
      <c r="E4" s="4" t="s">
        <v>21</v>
      </c>
      <c r="F4" s="10"/>
      <c r="O4" t="s">
        <v>25</v>
      </c>
      <c r="P4" t="s">
        <v>28</v>
      </c>
    </row>
    <row r="5" spans="1:18" ht="39.950000000000003" customHeight="1" x14ac:dyDescent="0.2">
      <c r="A5" t="s">
        <v>22</v>
      </c>
      <c r="B5" s="23" t="s">
        <v>23</v>
      </c>
      <c r="C5" s="3" t="s">
        <v>118</v>
      </c>
      <c r="D5" s="10"/>
      <c r="E5" s="2" t="s">
        <v>119</v>
      </c>
      <c r="F5" s="10"/>
      <c r="O5" t="s">
        <v>26</v>
      </c>
      <c r="P5" t="s">
        <v>28</v>
      </c>
    </row>
    <row r="6" spans="1:18" ht="12.75" customHeight="1" x14ac:dyDescent="0.2">
      <c r="A6" s="1" t="s">
        <v>31</v>
      </c>
      <c r="B6" s="1" t="s">
        <v>33</v>
      </c>
      <c r="C6" s="1" t="s">
        <v>35</v>
      </c>
      <c r="D6" s="1" t="s">
        <v>36</v>
      </c>
      <c r="E6" s="1" t="s">
        <v>37</v>
      </c>
      <c r="F6" s="1" t="s">
        <v>39</v>
      </c>
      <c r="G6" s="1" t="s">
        <v>41</v>
      </c>
      <c r="H6" s="1" t="s">
        <v>43</v>
      </c>
      <c r="I6" s="1"/>
      <c r="J6" s="1" t="s">
        <v>48</v>
      </c>
      <c r="K6" s="1" t="s">
        <v>50</v>
      </c>
      <c r="L6" s="1"/>
      <c r="M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2" t="s">
        <v>44</v>
      </c>
      <c r="I7" s="22" t="s">
        <v>46</v>
      </c>
      <c r="J7" s="1"/>
      <c r="K7" s="22" t="s">
        <v>51</v>
      </c>
      <c r="L7" s="22" t="s">
        <v>52</v>
      </c>
      <c r="M7" s="22" t="s">
        <v>53</v>
      </c>
    </row>
    <row r="8" spans="1:18" ht="12.75" customHeight="1" x14ac:dyDescent="0.2">
      <c r="A8" s="22" t="s">
        <v>32</v>
      </c>
      <c r="B8" s="22" t="s">
        <v>34</v>
      </c>
      <c r="C8" s="22" t="s">
        <v>28</v>
      </c>
      <c r="D8" s="22" t="s">
        <v>27</v>
      </c>
      <c r="E8" s="22" t="s">
        <v>38</v>
      </c>
      <c r="F8" s="22" t="s">
        <v>40</v>
      </c>
      <c r="G8" s="22" t="s">
        <v>42</v>
      </c>
      <c r="H8" s="22" t="s">
        <v>45</v>
      </c>
      <c r="I8" s="22" t="s">
        <v>47</v>
      </c>
      <c r="J8" s="22" t="s">
        <v>49</v>
      </c>
      <c r="K8" s="22" t="s">
        <v>54</v>
      </c>
      <c r="L8" s="22" t="s">
        <v>55</v>
      </c>
      <c r="M8" s="22" t="s">
        <v>56</v>
      </c>
    </row>
    <row r="9" spans="1:18" ht="12.75" customHeight="1" x14ac:dyDescent="0.2">
      <c r="A9" t="s">
        <v>58</v>
      </c>
      <c r="C9" s="28" t="s">
        <v>32</v>
      </c>
      <c r="E9" s="29" t="s">
        <v>59</v>
      </c>
      <c r="I9" s="30">
        <f>0+Q9</f>
        <v>0</v>
      </c>
      <c r="O9">
        <f>0+R9</f>
        <v>0</v>
      </c>
      <c r="Q9">
        <f>0+I10+I14</f>
        <v>0</v>
      </c>
      <c r="R9">
        <f>0+O10+O14</f>
        <v>0</v>
      </c>
    </row>
    <row r="10" spans="1:18" ht="38.25" x14ac:dyDescent="0.2">
      <c r="A10" s="27" t="s">
        <v>60</v>
      </c>
      <c r="B10" s="31" t="s">
        <v>28</v>
      </c>
      <c r="C10" s="31" t="s">
        <v>61</v>
      </c>
      <c r="D10" s="27" t="s">
        <v>62</v>
      </c>
      <c r="E10" s="32" t="s">
        <v>63</v>
      </c>
      <c r="F10" s="18" t="s">
        <v>64</v>
      </c>
      <c r="G10" s="33">
        <v>160</v>
      </c>
      <c r="H10" s="34"/>
      <c r="I10" s="34">
        <f>ROUND(ROUND(H10,2)*ROUND(G10,3),2)</f>
        <v>0</v>
      </c>
      <c r="J10" s="18" t="s">
        <v>65</v>
      </c>
      <c r="K10" s="27"/>
      <c r="L10" s="27"/>
      <c r="M10" s="27"/>
      <c r="O10">
        <f>(I10*21)/100</f>
        <v>0</v>
      </c>
      <c r="P10" t="s">
        <v>28</v>
      </c>
    </row>
    <row r="11" spans="1:18" x14ac:dyDescent="0.2">
      <c r="A11" s="35" t="s">
        <v>66</v>
      </c>
      <c r="E11" s="25" t="s">
        <v>67</v>
      </c>
    </row>
    <row r="12" spans="1:18" ht="25.5" x14ac:dyDescent="0.2">
      <c r="A12" s="36" t="s">
        <v>68</v>
      </c>
      <c r="E12" s="37" t="s">
        <v>121</v>
      </c>
    </row>
    <row r="13" spans="1:18" ht="255" x14ac:dyDescent="0.2">
      <c r="A13" t="s">
        <v>70</v>
      </c>
      <c r="E13" s="25" t="s">
        <v>71</v>
      </c>
    </row>
    <row r="14" spans="1:18" x14ac:dyDescent="0.2">
      <c r="A14" s="27" t="s">
        <v>60</v>
      </c>
      <c r="B14" s="31" t="s">
        <v>27</v>
      </c>
      <c r="C14" s="31" t="s">
        <v>122</v>
      </c>
      <c r="D14" s="27" t="s">
        <v>67</v>
      </c>
      <c r="E14" s="32" t="s">
        <v>123</v>
      </c>
      <c r="F14" s="18" t="s">
        <v>124</v>
      </c>
      <c r="G14" s="33">
        <v>5</v>
      </c>
      <c r="H14" s="34"/>
      <c r="I14" s="34">
        <f>ROUND(ROUND(H14,2)*ROUND(G14,3),2)</f>
        <v>0</v>
      </c>
      <c r="J14" s="18" t="s">
        <v>65</v>
      </c>
      <c r="K14" s="27"/>
      <c r="L14" s="27"/>
      <c r="M14" s="27"/>
      <c r="O14">
        <f>(I14*21)/100</f>
        <v>0</v>
      </c>
      <c r="P14" t="s">
        <v>28</v>
      </c>
    </row>
    <row r="15" spans="1:18" x14ac:dyDescent="0.2">
      <c r="A15" s="35" t="s">
        <v>66</v>
      </c>
      <c r="E15" s="25" t="s">
        <v>67</v>
      </c>
    </row>
    <row r="16" spans="1:18" x14ac:dyDescent="0.2">
      <c r="A16" s="36" t="s">
        <v>68</v>
      </c>
      <c r="E16" s="37" t="s">
        <v>125</v>
      </c>
    </row>
    <row r="17" spans="1:18" x14ac:dyDescent="0.2">
      <c r="A17" t="s">
        <v>70</v>
      </c>
      <c r="E17" s="25" t="s">
        <v>126</v>
      </c>
    </row>
    <row r="18" spans="1:18" ht="12.75" customHeight="1" x14ac:dyDescent="0.2">
      <c r="A18" t="s">
        <v>58</v>
      </c>
      <c r="C18" s="38" t="s">
        <v>34</v>
      </c>
      <c r="E18" s="29" t="s">
        <v>77</v>
      </c>
      <c r="I18" s="39">
        <f>0+Q18</f>
        <v>0</v>
      </c>
      <c r="O18">
        <f>0+R18</f>
        <v>0</v>
      </c>
      <c r="Q18">
        <f>0+I19</f>
        <v>0</v>
      </c>
      <c r="R18">
        <f>0+O19</f>
        <v>0</v>
      </c>
    </row>
    <row r="19" spans="1:18" x14ac:dyDescent="0.2">
      <c r="A19" s="27" t="s">
        <v>60</v>
      </c>
      <c r="B19" s="31" t="s">
        <v>34</v>
      </c>
      <c r="C19" s="31" t="s">
        <v>127</v>
      </c>
      <c r="D19" s="27" t="s">
        <v>67</v>
      </c>
      <c r="E19" s="32" t="s">
        <v>128</v>
      </c>
      <c r="F19" s="18" t="s">
        <v>80</v>
      </c>
      <c r="G19" s="33">
        <v>80</v>
      </c>
      <c r="H19" s="34"/>
      <c r="I19" s="34">
        <f>ROUND(ROUND(H19,2)*ROUND(G19,3),2)</f>
        <v>0</v>
      </c>
      <c r="J19" s="18" t="s">
        <v>65</v>
      </c>
      <c r="K19" s="27"/>
      <c r="L19" s="27"/>
      <c r="M19" s="27"/>
      <c r="O19">
        <f>(I19*21)/100</f>
        <v>0</v>
      </c>
      <c r="P19" t="s">
        <v>28</v>
      </c>
    </row>
    <row r="20" spans="1:18" x14ac:dyDescent="0.2">
      <c r="A20" s="35" t="s">
        <v>66</v>
      </c>
      <c r="E20" s="25" t="s">
        <v>67</v>
      </c>
    </row>
    <row r="21" spans="1:18" ht="25.5" x14ac:dyDescent="0.2">
      <c r="A21" s="36" t="s">
        <v>68</v>
      </c>
      <c r="E21" s="37" t="s">
        <v>129</v>
      </c>
    </row>
    <row r="22" spans="1:18" ht="369.75" x14ac:dyDescent="0.2">
      <c r="A22" t="s">
        <v>70</v>
      </c>
      <c r="E22" s="25" t="s">
        <v>130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95"/>
  <sheetViews>
    <sheetView workbookViewId="0">
      <pane ySplit="8" topLeftCell="A9" activePane="bottomLeft" state="frozen"/>
      <selection pane="bottomLeft" activeCell="H92" sqref="H9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12</v>
      </c>
      <c r="B1" s="12"/>
      <c r="D1" s="12"/>
      <c r="E1" s="13" t="s">
        <v>1</v>
      </c>
      <c r="F1" s="12"/>
      <c r="G1" s="12"/>
      <c r="H1" s="12"/>
      <c r="I1" s="12"/>
      <c r="J1" s="12"/>
      <c r="K1" s="12"/>
      <c r="L1" s="12"/>
      <c r="M1" s="12"/>
      <c r="P1" t="s">
        <v>27</v>
      </c>
    </row>
    <row r="2" spans="1:18" ht="39.950000000000003" customHeight="1" x14ac:dyDescent="0.2">
      <c r="B2" s="12"/>
      <c r="D2" s="12"/>
      <c r="E2" s="14" t="s">
        <v>14</v>
      </c>
      <c r="F2" s="12"/>
      <c r="G2" s="12"/>
      <c r="H2" s="19"/>
      <c r="I2" s="19"/>
      <c r="J2" s="12"/>
      <c r="K2" s="12"/>
      <c r="L2" s="12"/>
      <c r="M2" s="12"/>
      <c r="O2">
        <f>0+O9+O26+O51+O60+O77+O82+O87</f>
        <v>0</v>
      </c>
      <c r="P2" t="s">
        <v>27</v>
      </c>
    </row>
    <row r="3" spans="1:18" ht="39.950000000000003" customHeight="1" x14ac:dyDescent="0.2">
      <c r="A3" t="s">
        <v>13</v>
      </c>
      <c r="B3" s="21" t="s">
        <v>15</v>
      </c>
      <c r="C3" s="5" t="s">
        <v>16</v>
      </c>
      <c r="D3" s="10"/>
      <c r="E3" s="4" t="s">
        <v>17</v>
      </c>
      <c r="F3" s="10"/>
      <c r="H3" s="18" t="s">
        <v>133</v>
      </c>
      <c r="I3" s="34">
        <f>0+I9+I26+I51+I60+I77+I82+I87</f>
        <v>0</v>
      </c>
      <c r="J3" s="20" t="s">
        <v>0</v>
      </c>
      <c r="O3" t="s">
        <v>24</v>
      </c>
      <c r="P3" t="s">
        <v>28</v>
      </c>
    </row>
    <row r="4" spans="1:18" ht="39.950000000000003" customHeight="1" x14ac:dyDescent="0.2">
      <c r="A4" t="s">
        <v>18</v>
      </c>
      <c r="B4" s="21" t="s">
        <v>19</v>
      </c>
      <c r="C4" s="5" t="s">
        <v>131</v>
      </c>
      <c r="D4" s="10"/>
      <c r="E4" s="4" t="s">
        <v>132</v>
      </c>
      <c r="F4" s="10"/>
      <c r="O4" t="s">
        <v>25</v>
      </c>
      <c r="P4" t="s">
        <v>28</v>
      </c>
    </row>
    <row r="5" spans="1:18" ht="39.950000000000003" customHeight="1" x14ac:dyDescent="0.2">
      <c r="A5" t="s">
        <v>22</v>
      </c>
      <c r="B5" s="23" t="s">
        <v>23</v>
      </c>
      <c r="C5" s="3" t="s">
        <v>133</v>
      </c>
      <c r="D5" s="10"/>
      <c r="E5" s="2" t="s">
        <v>134</v>
      </c>
      <c r="F5" s="10"/>
      <c r="O5" t="s">
        <v>26</v>
      </c>
      <c r="P5" t="s">
        <v>28</v>
      </c>
    </row>
    <row r="6" spans="1:18" ht="12.75" customHeight="1" x14ac:dyDescent="0.2">
      <c r="A6" s="1" t="s">
        <v>31</v>
      </c>
      <c r="B6" s="1" t="s">
        <v>33</v>
      </c>
      <c r="C6" s="1" t="s">
        <v>35</v>
      </c>
      <c r="D6" s="1" t="s">
        <v>36</v>
      </c>
      <c r="E6" s="1" t="s">
        <v>37</v>
      </c>
      <c r="F6" s="1" t="s">
        <v>39</v>
      </c>
      <c r="G6" s="1" t="s">
        <v>41</v>
      </c>
      <c r="H6" s="1" t="s">
        <v>43</v>
      </c>
      <c r="I6" s="1"/>
      <c r="J6" s="1" t="s">
        <v>48</v>
      </c>
      <c r="K6" s="1" t="s">
        <v>50</v>
      </c>
      <c r="L6" s="1"/>
      <c r="M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2" t="s">
        <v>44</v>
      </c>
      <c r="I7" s="22" t="s">
        <v>46</v>
      </c>
      <c r="J7" s="1"/>
      <c r="K7" s="22" t="s">
        <v>51</v>
      </c>
      <c r="L7" s="22" t="s">
        <v>52</v>
      </c>
      <c r="M7" s="22" t="s">
        <v>53</v>
      </c>
    </row>
    <row r="8" spans="1:18" ht="12.75" customHeight="1" x14ac:dyDescent="0.2">
      <c r="A8" s="22" t="s">
        <v>32</v>
      </c>
      <c r="B8" s="22" t="s">
        <v>34</v>
      </c>
      <c r="C8" s="22" t="s">
        <v>28</v>
      </c>
      <c r="D8" s="22" t="s">
        <v>27</v>
      </c>
      <c r="E8" s="22" t="s">
        <v>38</v>
      </c>
      <c r="F8" s="22" t="s">
        <v>40</v>
      </c>
      <c r="G8" s="22" t="s">
        <v>42</v>
      </c>
      <c r="H8" s="22" t="s">
        <v>45</v>
      </c>
      <c r="I8" s="22" t="s">
        <v>47</v>
      </c>
      <c r="J8" s="22" t="s">
        <v>49</v>
      </c>
      <c r="K8" s="22" t="s">
        <v>54</v>
      </c>
      <c r="L8" s="22" t="s">
        <v>55</v>
      </c>
      <c r="M8" s="22" t="s">
        <v>56</v>
      </c>
    </row>
    <row r="9" spans="1:18" ht="12.75" customHeight="1" x14ac:dyDescent="0.2">
      <c r="A9" t="s">
        <v>58</v>
      </c>
      <c r="C9" s="28" t="s">
        <v>32</v>
      </c>
      <c r="E9" s="29" t="s">
        <v>59</v>
      </c>
      <c r="I9" s="30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ht="38.25" x14ac:dyDescent="0.2">
      <c r="A10" s="27" t="s">
        <v>60</v>
      </c>
      <c r="B10" s="31" t="s">
        <v>136</v>
      </c>
      <c r="C10" s="31" t="s">
        <v>61</v>
      </c>
      <c r="D10" s="27" t="s">
        <v>62</v>
      </c>
      <c r="E10" s="32" t="s">
        <v>63</v>
      </c>
      <c r="F10" s="18" t="s">
        <v>64</v>
      </c>
      <c r="G10" s="33">
        <v>927.5</v>
      </c>
      <c r="H10" s="34"/>
      <c r="I10" s="34">
        <f>ROUND(ROUND(H10,2)*ROUND(G10,3),2)</f>
        <v>0</v>
      </c>
      <c r="J10" s="18" t="s">
        <v>65</v>
      </c>
      <c r="K10" s="27"/>
      <c r="L10" s="27"/>
      <c r="M10" s="27"/>
      <c r="O10">
        <f>(I10*21)/100</f>
        <v>0</v>
      </c>
      <c r="P10" t="s">
        <v>28</v>
      </c>
    </row>
    <row r="11" spans="1:18" x14ac:dyDescent="0.2">
      <c r="A11" s="35" t="s">
        <v>66</v>
      </c>
      <c r="E11" s="25" t="s">
        <v>67</v>
      </c>
    </row>
    <row r="12" spans="1:18" ht="63.75" x14ac:dyDescent="0.2">
      <c r="A12" s="36" t="s">
        <v>68</v>
      </c>
      <c r="E12" s="37" t="s">
        <v>137</v>
      </c>
    </row>
    <row r="13" spans="1:18" ht="255" x14ac:dyDescent="0.2">
      <c r="A13" t="s">
        <v>70</v>
      </c>
      <c r="E13" s="25" t="s">
        <v>71</v>
      </c>
    </row>
    <row r="14" spans="1:18" ht="25.5" x14ac:dyDescent="0.2">
      <c r="A14" s="27" t="s">
        <v>60</v>
      </c>
      <c r="B14" s="31" t="s">
        <v>138</v>
      </c>
      <c r="C14" s="31" t="s">
        <v>139</v>
      </c>
      <c r="D14" s="27" t="s">
        <v>140</v>
      </c>
      <c r="E14" s="32" t="s">
        <v>141</v>
      </c>
      <c r="F14" s="18" t="s">
        <v>64</v>
      </c>
      <c r="G14" s="33">
        <v>6.7</v>
      </c>
      <c r="H14" s="34"/>
      <c r="I14" s="34">
        <f>ROUND(ROUND(H14,2)*ROUND(G14,3),2)</f>
        <v>0</v>
      </c>
      <c r="J14" s="18" t="s">
        <v>65</v>
      </c>
      <c r="K14" s="27"/>
      <c r="L14" s="27"/>
      <c r="M14" s="27"/>
      <c r="O14">
        <f>(I14*21)/100</f>
        <v>0</v>
      </c>
      <c r="P14" t="s">
        <v>28</v>
      </c>
    </row>
    <row r="15" spans="1:18" x14ac:dyDescent="0.2">
      <c r="A15" s="35" t="s">
        <v>66</v>
      </c>
      <c r="E15" s="25" t="s">
        <v>67</v>
      </c>
    </row>
    <row r="16" spans="1:18" x14ac:dyDescent="0.2">
      <c r="A16" s="36" t="s">
        <v>68</v>
      </c>
      <c r="E16" s="37" t="s">
        <v>142</v>
      </c>
    </row>
    <row r="17" spans="1:18" ht="229.5" x14ac:dyDescent="0.2">
      <c r="A17" t="s">
        <v>70</v>
      </c>
      <c r="E17" s="25" t="s">
        <v>143</v>
      </c>
    </row>
    <row r="18" spans="1:18" ht="25.5" x14ac:dyDescent="0.2">
      <c r="A18" s="27" t="s">
        <v>60</v>
      </c>
      <c r="B18" s="31" t="s">
        <v>144</v>
      </c>
      <c r="C18" s="31" t="s">
        <v>145</v>
      </c>
      <c r="D18" s="27" t="s">
        <v>146</v>
      </c>
      <c r="E18" s="32" t="s">
        <v>147</v>
      </c>
      <c r="F18" s="18" t="s">
        <v>64</v>
      </c>
      <c r="G18" s="33">
        <v>22.5</v>
      </c>
      <c r="H18" s="34"/>
      <c r="I18" s="34">
        <f>ROUND(ROUND(H18,2)*ROUND(G18,3),2)</f>
        <v>0</v>
      </c>
      <c r="J18" s="18" t="s">
        <v>65</v>
      </c>
      <c r="K18" s="27"/>
      <c r="L18" s="27"/>
      <c r="M18" s="27"/>
      <c r="O18">
        <f>(I18*21)/100</f>
        <v>0</v>
      </c>
      <c r="P18" t="s">
        <v>28</v>
      </c>
    </row>
    <row r="19" spans="1:18" x14ac:dyDescent="0.2">
      <c r="A19" s="35" t="s">
        <v>66</v>
      </c>
      <c r="E19" s="25" t="s">
        <v>67</v>
      </c>
    </row>
    <row r="20" spans="1:18" ht="51" x14ac:dyDescent="0.2">
      <c r="A20" s="36" t="s">
        <v>68</v>
      </c>
      <c r="E20" s="37" t="s">
        <v>148</v>
      </c>
    </row>
    <row r="21" spans="1:18" ht="242.25" x14ac:dyDescent="0.2">
      <c r="A21" t="s">
        <v>70</v>
      </c>
      <c r="E21" s="25" t="s">
        <v>149</v>
      </c>
    </row>
    <row r="22" spans="1:18" x14ac:dyDescent="0.2">
      <c r="A22" s="27" t="s">
        <v>60</v>
      </c>
      <c r="B22" s="31" t="s">
        <v>150</v>
      </c>
      <c r="C22" s="31" t="s">
        <v>122</v>
      </c>
      <c r="D22" s="27" t="s">
        <v>67</v>
      </c>
      <c r="E22" s="32" t="s">
        <v>123</v>
      </c>
      <c r="F22" s="18" t="s">
        <v>124</v>
      </c>
      <c r="G22" s="33">
        <v>10</v>
      </c>
      <c r="H22" s="34"/>
      <c r="I22" s="34">
        <f>ROUND(ROUND(H22,2)*ROUND(G22,3),2)</f>
        <v>0</v>
      </c>
      <c r="J22" s="18" t="s">
        <v>65</v>
      </c>
      <c r="K22" s="27"/>
      <c r="L22" s="27"/>
      <c r="M22" s="27"/>
      <c r="O22">
        <f>(I22*21)/100</f>
        <v>0</v>
      </c>
      <c r="P22" t="s">
        <v>28</v>
      </c>
    </row>
    <row r="23" spans="1:18" x14ac:dyDescent="0.2">
      <c r="A23" s="35" t="s">
        <v>66</v>
      </c>
      <c r="E23" s="25" t="s">
        <v>67</v>
      </c>
    </row>
    <row r="24" spans="1:18" x14ac:dyDescent="0.2">
      <c r="A24" s="36" t="s">
        <v>68</v>
      </c>
      <c r="E24" s="37" t="s">
        <v>125</v>
      </c>
    </row>
    <row r="25" spans="1:18" x14ac:dyDescent="0.2">
      <c r="A25" t="s">
        <v>70</v>
      </c>
      <c r="E25" s="25" t="s">
        <v>126</v>
      </c>
    </row>
    <row r="26" spans="1:18" ht="12.75" customHeight="1" x14ac:dyDescent="0.2">
      <c r="A26" t="s">
        <v>58</v>
      </c>
      <c r="C26" s="38" t="s">
        <v>34</v>
      </c>
      <c r="E26" s="29" t="s">
        <v>77</v>
      </c>
      <c r="I26" s="39">
        <f>0+Q26</f>
        <v>0</v>
      </c>
      <c r="O26">
        <f>0+R26</f>
        <v>0</v>
      </c>
      <c r="Q26">
        <f>0+I27+I31+I35+I39+I43+I47</f>
        <v>0</v>
      </c>
      <c r="R26">
        <f>0+O27+O31+O35+O39+O43+O47</f>
        <v>0</v>
      </c>
    </row>
    <row r="27" spans="1:18" x14ac:dyDescent="0.2">
      <c r="A27" s="27" t="s">
        <v>60</v>
      </c>
      <c r="B27" s="31" t="s">
        <v>34</v>
      </c>
      <c r="C27" s="31" t="s">
        <v>151</v>
      </c>
      <c r="D27" s="27" t="s">
        <v>67</v>
      </c>
      <c r="E27" s="32" t="s">
        <v>152</v>
      </c>
      <c r="F27" s="18" t="s">
        <v>104</v>
      </c>
      <c r="G27" s="33">
        <v>480</v>
      </c>
      <c r="H27" s="34"/>
      <c r="I27" s="34">
        <f>ROUND(ROUND(H27,2)*ROUND(G27,3),2)</f>
        <v>0</v>
      </c>
      <c r="J27" s="18" t="s">
        <v>65</v>
      </c>
      <c r="K27" s="27"/>
      <c r="L27" s="27"/>
      <c r="M27" s="27"/>
      <c r="O27">
        <f>(I27*21)/100</f>
        <v>0</v>
      </c>
      <c r="P27" t="s">
        <v>28</v>
      </c>
    </row>
    <row r="28" spans="1:18" x14ac:dyDescent="0.2">
      <c r="A28" s="35" t="s">
        <v>66</v>
      </c>
      <c r="E28" s="25" t="s">
        <v>67</v>
      </c>
    </row>
    <row r="29" spans="1:18" x14ac:dyDescent="0.2">
      <c r="A29" s="36" t="s">
        <v>68</v>
      </c>
      <c r="E29" s="37" t="s">
        <v>153</v>
      </c>
    </row>
    <row r="30" spans="1:18" ht="38.25" x14ac:dyDescent="0.2">
      <c r="A30" t="s">
        <v>70</v>
      </c>
      <c r="E30" s="25" t="s">
        <v>154</v>
      </c>
    </row>
    <row r="31" spans="1:18" x14ac:dyDescent="0.2">
      <c r="A31" s="27" t="s">
        <v>60</v>
      </c>
      <c r="B31" s="31" t="s">
        <v>28</v>
      </c>
      <c r="C31" s="31" t="s">
        <v>155</v>
      </c>
      <c r="D31" s="27" t="s">
        <v>67</v>
      </c>
      <c r="E31" s="32" t="s">
        <v>156</v>
      </c>
      <c r="F31" s="18" t="s">
        <v>96</v>
      </c>
      <c r="G31" s="33">
        <v>2</v>
      </c>
      <c r="H31" s="34"/>
      <c r="I31" s="34">
        <f>ROUND(ROUND(H31,2)*ROUND(G31,3),2)</f>
        <v>0</v>
      </c>
      <c r="J31" s="18" t="s">
        <v>65</v>
      </c>
      <c r="K31" s="27"/>
      <c r="L31" s="27"/>
      <c r="M31" s="27"/>
      <c r="O31">
        <f>(I31*21)/100</f>
        <v>0</v>
      </c>
      <c r="P31" t="s">
        <v>28</v>
      </c>
    </row>
    <row r="32" spans="1:18" x14ac:dyDescent="0.2">
      <c r="A32" s="35" t="s">
        <v>66</v>
      </c>
      <c r="E32" s="25" t="s">
        <v>67</v>
      </c>
    </row>
    <row r="33" spans="1:16" ht="76.5" x14ac:dyDescent="0.2">
      <c r="A33" s="36" t="s">
        <v>68</v>
      </c>
      <c r="E33" s="37" t="s">
        <v>157</v>
      </c>
    </row>
    <row r="34" spans="1:16" ht="165.75" x14ac:dyDescent="0.2">
      <c r="A34" t="s">
        <v>70</v>
      </c>
      <c r="E34" s="25" t="s">
        <v>158</v>
      </c>
    </row>
    <row r="35" spans="1:16" x14ac:dyDescent="0.2">
      <c r="A35" s="27" t="s">
        <v>60</v>
      </c>
      <c r="B35" s="31" t="s">
        <v>27</v>
      </c>
      <c r="C35" s="31" t="s">
        <v>159</v>
      </c>
      <c r="D35" s="27" t="s">
        <v>67</v>
      </c>
      <c r="E35" s="32" t="s">
        <v>160</v>
      </c>
      <c r="F35" s="18" t="s">
        <v>80</v>
      </c>
      <c r="G35" s="33">
        <v>181.5</v>
      </c>
      <c r="H35" s="34"/>
      <c r="I35" s="34">
        <f>ROUND(ROUND(H35,2)*ROUND(G35,3),2)</f>
        <v>0</v>
      </c>
      <c r="J35" s="18" t="s">
        <v>65</v>
      </c>
      <c r="K35" s="27"/>
      <c r="L35" s="27"/>
      <c r="M35" s="27"/>
      <c r="O35">
        <f>(I35*21)/100</f>
        <v>0</v>
      </c>
      <c r="P35" t="s">
        <v>28</v>
      </c>
    </row>
    <row r="36" spans="1:16" x14ac:dyDescent="0.2">
      <c r="A36" s="35" t="s">
        <v>66</v>
      </c>
      <c r="E36" s="25" t="s">
        <v>67</v>
      </c>
    </row>
    <row r="37" spans="1:16" ht="25.5" x14ac:dyDescent="0.2">
      <c r="A37" s="36" t="s">
        <v>68</v>
      </c>
      <c r="E37" s="37" t="s">
        <v>161</v>
      </c>
    </row>
    <row r="38" spans="1:16" ht="25.5" x14ac:dyDescent="0.2">
      <c r="A38" t="s">
        <v>70</v>
      </c>
      <c r="E38" s="25" t="s">
        <v>162</v>
      </c>
    </row>
    <row r="39" spans="1:16" x14ac:dyDescent="0.2">
      <c r="A39" s="27" t="s">
        <v>60</v>
      </c>
      <c r="B39" s="31" t="s">
        <v>38</v>
      </c>
      <c r="C39" s="31" t="s">
        <v>163</v>
      </c>
      <c r="D39" s="27" t="s">
        <v>67</v>
      </c>
      <c r="E39" s="32" t="s">
        <v>164</v>
      </c>
      <c r="F39" s="18" t="s">
        <v>80</v>
      </c>
      <c r="G39" s="33">
        <v>282.25</v>
      </c>
      <c r="H39" s="34"/>
      <c r="I39" s="34">
        <f>ROUND(ROUND(H39,2)*ROUND(G39,3),2)</f>
        <v>0</v>
      </c>
      <c r="J39" s="18" t="s">
        <v>65</v>
      </c>
      <c r="K39" s="27"/>
      <c r="L39" s="27"/>
      <c r="M39" s="27"/>
      <c r="O39">
        <f>(I39*21)/100</f>
        <v>0</v>
      </c>
      <c r="P39" t="s">
        <v>28</v>
      </c>
    </row>
    <row r="40" spans="1:16" x14ac:dyDescent="0.2">
      <c r="A40" s="35" t="s">
        <v>66</v>
      </c>
      <c r="E40" s="25" t="s">
        <v>67</v>
      </c>
    </row>
    <row r="41" spans="1:16" ht="25.5" x14ac:dyDescent="0.2">
      <c r="A41" s="36" t="s">
        <v>68</v>
      </c>
      <c r="E41" s="37" t="s">
        <v>165</v>
      </c>
    </row>
    <row r="42" spans="1:16" ht="369.75" x14ac:dyDescent="0.2">
      <c r="A42" t="s">
        <v>70</v>
      </c>
      <c r="E42" s="25" t="s">
        <v>166</v>
      </c>
    </row>
    <row r="43" spans="1:16" x14ac:dyDescent="0.2">
      <c r="A43" s="27" t="s">
        <v>60</v>
      </c>
      <c r="B43" s="31" t="s">
        <v>40</v>
      </c>
      <c r="C43" s="31" t="s">
        <v>167</v>
      </c>
      <c r="D43" s="27" t="s">
        <v>67</v>
      </c>
      <c r="E43" s="32" t="s">
        <v>168</v>
      </c>
      <c r="F43" s="18" t="s">
        <v>80</v>
      </c>
      <c r="G43" s="33">
        <v>0.21299999999999999</v>
      </c>
      <c r="H43" s="34"/>
      <c r="I43" s="34">
        <f>ROUND(ROUND(H43,2)*ROUND(G43,3),2)</f>
        <v>0</v>
      </c>
      <c r="J43" s="18" t="s">
        <v>65</v>
      </c>
      <c r="K43" s="27"/>
      <c r="L43" s="27"/>
      <c r="M43" s="27"/>
      <c r="O43">
        <f>(I43*21)/100</f>
        <v>0</v>
      </c>
      <c r="P43" t="s">
        <v>28</v>
      </c>
    </row>
    <row r="44" spans="1:16" x14ac:dyDescent="0.2">
      <c r="A44" s="35" t="s">
        <v>66</v>
      </c>
      <c r="E44" s="25" t="s">
        <v>67</v>
      </c>
    </row>
    <row r="45" spans="1:16" ht="25.5" x14ac:dyDescent="0.2">
      <c r="A45" s="36" t="s">
        <v>68</v>
      </c>
      <c r="E45" s="37" t="s">
        <v>169</v>
      </c>
    </row>
    <row r="46" spans="1:16" ht="229.5" x14ac:dyDescent="0.2">
      <c r="A46" t="s">
        <v>70</v>
      </c>
      <c r="E46" s="25" t="s">
        <v>170</v>
      </c>
    </row>
    <row r="47" spans="1:16" x14ac:dyDescent="0.2">
      <c r="A47" s="27" t="s">
        <v>60</v>
      </c>
      <c r="B47" s="31" t="s">
        <v>42</v>
      </c>
      <c r="C47" s="31" t="s">
        <v>171</v>
      </c>
      <c r="D47" s="27" t="s">
        <v>67</v>
      </c>
      <c r="E47" s="32" t="s">
        <v>172</v>
      </c>
      <c r="F47" s="18" t="s">
        <v>104</v>
      </c>
      <c r="G47" s="33">
        <v>1815</v>
      </c>
      <c r="H47" s="34"/>
      <c r="I47" s="34">
        <f>ROUND(ROUND(H47,2)*ROUND(G47,3),2)</f>
        <v>0</v>
      </c>
      <c r="J47" s="18" t="s">
        <v>65</v>
      </c>
      <c r="K47" s="27"/>
      <c r="L47" s="27"/>
      <c r="M47" s="27"/>
      <c r="O47">
        <f>(I47*21)/100</f>
        <v>0</v>
      </c>
      <c r="P47" t="s">
        <v>28</v>
      </c>
    </row>
    <row r="48" spans="1:16" x14ac:dyDescent="0.2">
      <c r="A48" s="35" t="s">
        <v>66</v>
      </c>
      <c r="E48" s="25" t="s">
        <v>67</v>
      </c>
    </row>
    <row r="49" spans="1:18" x14ac:dyDescent="0.2">
      <c r="A49" s="36" t="s">
        <v>68</v>
      </c>
      <c r="E49" s="37" t="s">
        <v>173</v>
      </c>
    </row>
    <row r="50" spans="1:18" ht="25.5" x14ac:dyDescent="0.2">
      <c r="A50" t="s">
        <v>70</v>
      </c>
      <c r="E50" s="25" t="s">
        <v>174</v>
      </c>
    </row>
    <row r="51" spans="1:18" ht="12.75" customHeight="1" x14ac:dyDescent="0.2">
      <c r="A51" t="s">
        <v>58</v>
      </c>
      <c r="C51" s="38" t="s">
        <v>38</v>
      </c>
      <c r="E51" s="29" t="s">
        <v>175</v>
      </c>
      <c r="I51" s="39">
        <f>0+Q51</f>
        <v>0</v>
      </c>
      <c r="O51">
        <f>0+R51</f>
        <v>0</v>
      </c>
      <c r="Q51">
        <f>0+I52+I56</f>
        <v>0</v>
      </c>
      <c r="R51">
        <f>0+O52+O56</f>
        <v>0</v>
      </c>
    </row>
    <row r="52" spans="1:18" x14ac:dyDescent="0.2">
      <c r="A52" s="27" t="s">
        <v>60</v>
      </c>
      <c r="B52" s="31" t="s">
        <v>112</v>
      </c>
      <c r="C52" s="31" t="s">
        <v>176</v>
      </c>
      <c r="D52" s="27" t="s">
        <v>67</v>
      </c>
      <c r="E52" s="32" t="s">
        <v>177</v>
      </c>
      <c r="F52" s="18" t="s">
        <v>80</v>
      </c>
      <c r="G52" s="33">
        <v>0.42499999999999999</v>
      </c>
      <c r="H52" s="34"/>
      <c r="I52" s="34">
        <f>ROUND(ROUND(H52,2)*ROUND(G52,3),2)</f>
        <v>0</v>
      </c>
      <c r="J52" s="18" t="s">
        <v>65</v>
      </c>
      <c r="K52" s="27"/>
      <c r="L52" s="27"/>
      <c r="M52" s="27"/>
      <c r="O52">
        <f>(I52*21)/100</f>
        <v>0</v>
      </c>
      <c r="P52" t="s">
        <v>28</v>
      </c>
    </row>
    <row r="53" spans="1:18" x14ac:dyDescent="0.2">
      <c r="A53" s="35" t="s">
        <v>66</v>
      </c>
      <c r="E53" s="25" t="s">
        <v>67</v>
      </c>
    </row>
    <row r="54" spans="1:18" ht="38.25" x14ac:dyDescent="0.2">
      <c r="A54" s="36" t="s">
        <v>68</v>
      </c>
      <c r="E54" s="37" t="s">
        <v>178</v>
      </c>
    </row>
    <row r="55" spans="1:18" ht="369.75" x14ac:dyDescent="0.2">
      <c r="A55" t="s">
        <v>70</v>
      </c>
      <c r="E55" s="25" t="s">
        <v>179</v>
      </c>
    </row>
    <row r="56" spans="1:18" x14ac:dyDescent="0.2">
      <c r="A56" s="27" t="s">
        <v>60</v>
      </c>
      <c r="B56" s="31" t="s">
        <v>45</v>
      </c>
      <c r="C56" s="31" t="s">
        <v>180</v>
      </c>
      <c r="D56" s="27" t="s">
        <v>67</v>
      </c>
      <c r="E56" s="32" t="s">
        <v>181</v>
      </c>
      <c r="F56" s="18" t="s">
        <v>80</v>
      </c>
      <c r="G56" s="33">
        <v>8</v>
      </c>
      <c r="H56" s="34"/>
      <c r="I56" s="34">
        <f>ROUND(ROUND(H56,2)*ROUND(G56,3),2)</f>
        <v>0</v>
      </c>
      <c r="J56" s="18" t="s">
        <v>65</v>
      </c>
      <c r="K56" s="27"/>
      <c r="L56" s="27"/>
      <c r="M56" s="27"/>
      <c r="O56">
        <f>(I56*21)/100</f>
        <v>0</v>
      </c>
      <c r="P56" t="s">
        <v>28</v>
      </c>
    </row>
    <row r="57" spans="1:18" x14ac:dyDescent="0.2">
      <c r="A57" s="35" t="s">
        <v>66</v>
      </c>
      <c r="E57" s="25" t="s">
        <v>67</v>
      </c>
    </row>
    <row r="58" spans="1:18" ht="25.5" x14ac:dyDescent="0.2">
      <c r="A58" s="36" t="s">
        <v>68</v>
      </c>
      <c r="E58" s="37" t="s">
        <v>182</v>
      </c>
    </row>
    <row r="59" spans="1:18" ht="102" x14ac:dyDescent="0.2">
      <c r="A59" t="s">
        <v>70</v>
      </c>
      <c r="E59" s="25" t="s">
        <v>183</v>
      </c>
    </row>
    <row r="60" spans="1:18" ht="12.75" customHeight="1" x14ac:dyDescent="0.2">
      <c r="A60" t="s">
        <v>58</v>
      </c>
      <c r="C60" s="38" t="s">
        <v>40</v>
      </c>
      <c r="E60" s="29" t="s">
        <v>87</v>
      </c>
      <c r="I60" s="39">
        <f>0+Q60</f>
        <v>0</v>
      </c>
      <c r="O60">
        <f>0+R60</f>
        <v>0</v>
      </c>
      <c r="Q60">
        <f>0+I61+I65+I69+I73</f>
        <v>0</v>
      </c>
      <c r="R60">
        <f>0+O61+O65+O69+O73</f>
        <v>0</v>
      </c>
    </row>
    <row r="61" spans="1:18" x14ac:dyDescent="0.2">
      <c r="A61" s="27" t="s">
        <v>60</v>
      </c>
      <c r="B61" s="31" t="s">
        <v>107</v>
      </c>
      <c r="C61" s="31" t="s">
        <v>184</v>
      </c>
      <c r="D61" s="27" t="s">
        <v>67</v>
      </c>
      <c r="E61" s="32" t="s">
        <v>185</v>
      </c>
      <c r="F61" s="18" t="s">
        <v>104</v>
      </c>
      <c r="G61" s="33">
        <v>1775</v>
      </c>
      <c r="H61" s="34"/>
      <c r="I61" s="34">
        <f>ROUND(ROUND(H61,2)*ROUND(G61,3),2)</f>
        <v>0</v>
      </c>
      <c r="J61" s="18" t="s">
        <v>65</v>
      </c>
      <c r="K61" s="27"/>
      <c r="L61" s="27"/>
      <c r="M61" s="27"/>
      <c r="O61">
        <f>(I61*21)/100</f>
        <v>0</v>
      </c>
      <c r="P61" t="s">
        <v>28</v>
      </c>
    </row>
    <row r="62" spans="1:18" x14ac:dyDescent="0.2">
      <c r="A62" s="35" t="s">
        <v>66</v>
      </c>
      <c r="E62" s="25" t="s">
        <v>67</v>
      </c>
    </row>
    <row r="63" spans="1:18" ht="25.5" x14ac:dyDescent="0.2">
      <c r="A63" s="36" t="s">
        <v>68</v>
      </c>
      <c r="E63" s="37" t="s">
        <v>186</v>
      </c>
    </row>
    <row r="64" spans="1:18" ht="25.5" x14ac:dyDescent="0.2">
      <c r="A64" t="s">
        <v>70</v>
      </c>
      <c r="E64" s="25" t="s">
        <v>187</v>
      </c>
    </row>
    <row r="65" spans="1:18" x14ac:dyDescent="0.2">
      <c r="A65" s="27" t="s">
        <v>60</v>
      </c>
      <c r="B65" s="31" t="s">
        <v>47</v>
      </c>
      <c r="C65" s="31" t="s">
        <v>188</v>
      </c>
      <c r="D65" s="27" t="s">
        <v>67</v>
      </c>
      <c r="E65" s="32" t="s">
        <v>189</v>
      </c>
      <c r="F65" s="18" t="s">
        <v>80</v>
      </c>
      <c r="G65" s="33">
        <v>907.5</v>
      </c>
      <c r="H65" s="34"/>
      <c r="I65" s="34">
        <f>ROUND(ROUND(H65,2)*ROUND(G65,3),2)</f>
        <v>0</v>
      </c>
      <c r="J65" s="18" t="s">
        <v>65</v>
      </c>
      <c r="K65" s="27"/>
      <c r="L65" s="27"/>
      <c r="M65" s="27"/>
      <c r="O65">
        <f>(I65*21)/100</f>
        <v>0</v>
      </c>
      <c r="P65" t="s">
        <v>28</v>
      </c>
    </row>
    <row r="66" spans="1:18" x14ac:dyDescent="0.2">
      <c r="A66" s="35" t="s">
        <v>66</v>
      </c>
      <c r="E66" s="25" t="s">
        <v>67</v>
      </c>
    </row>
    <row r="67" spans="1:18" ht="38.25" x14ac:dyDescent="0.2">
      <c r="A67" s="36" t="s">
        <v>68</v>
      </c>
      <c r="E67" s="37" t="s">
        <v>190</v>
      </c>
    </row>
    <row r="68" spans="1:18" ht="127.5" x14ac:dyDescent="0.2">
      <c r="A68" t="s">
        <v>70</v>
      </c>
      <c r="E68" s="25" t="s">
        <v>191</v>
      </c>
    </row>
    <row r="69" spans="1:18" x14ac:dyDescent="0.2">
      <c r="A69" s="27" t="s">
        <v>60</v>
      </c>
      <c r="B69" s="31" t="s">
        <v>49</v>
      </c>
      <c r="C69" s="31" t="s">
        <v>192</v>
      </c>
      <c r="D69" s="27" t="s">
        <v>67</v>
      </c>
      <c r="E69" s="32" t="s">
        <v>193</v>
      </c>
      <c r="F69" s="18" t="s">
        <v>104</v>
      </c>
      <c r="G69" s="33">
        <v>1815</v>
      </c>
      <c r="H69" s="34"/>
      <c r="I69" s="34">
        <f>ROUND(ROUND(H69,2)*ROUND(G69,3),2)</f>
        <v>0</v>
      </c>
      <c r="J69" s="18" t="s">
        <v>65</v>
      </c>
      <c r="K69" s="27"/>
      <c r="L69" s="27"/>
      <c r="M69" s="27"/>
      <c r="O69">
        <f>(I69*21)/100</f>
        <v>0</v>
      </c>
      <c r="P69" t="s">
        <v>28</v>
      </c>
    </row>
    <row r="70" spans="1:18" x14ac:dyDescent="0.2">
      <c r="A70" s="35" t="s">
        <v>66</v>
      </c>
      <c r="E70" s="25" t="s">
        <v>67</v>
      </c>
    </row>
    <row r="71" spans="1:18" ht="25.5" x14ac:dyDescent="0.2">
      <c r="A71" s="36" t="s">
        <v>68</v>
      </c>
      <c r="E71" s="37" t="s">
        <v>194</v>
      </c>
    </row>
    <row r="72" spans="1:18" ht="51" x14ac:dyDescent="0.2">
      <c r="A72" t="s">
        <v>70</v>
      </c>
      <c r="E72" s="25" t="s">
        <v>195</v>
      </c>
    </row>
    <row r="73" spans="1:18" x14ac:dyDescent="0.2">
      <c r="A73" s="27" t="s">
        <v>60</v>
      </c>
      <c r="B73" s="31" t="s">
        <v>196</v>
      </c>
      <c r="C73" s="31" t="s">
        <v>197</v>
      </c>
      <c r="D73" s="27" t="s">
        <v>67</v>
      </c>
      <c r="E73" s="32" t="s">
        <v>198</v>
      </c>
      <c r="F73" s="18" t="s">
        <v>104</v>
      </c>
      <c r="G73" s="33">
        <v>1815</v>
      </c>
      <c r="H73" s="34"/>
      <c r="I73" s="34">
        <f>ROUND(ROUND(H73,2)*ROUND(G73,3),2)</f>
        <v>0</v>
      </c>
      <c r="J73" s="18" t="s">
        <v>65</v>
      </c>
      <c r="K73" s="27"/>
      <c r="L73" s="27"/>
      <c r="M73" s="27"/>
      <c r="O73">
        <f>(I73*21)/100</f>
        <v>0</v>
      </c>
      <c r="P73" t="s">
        <v>28</v>
      </c>
    </row>
    <row r="74" spans="1:18" x14ac:dyDescent="0.2">
      <c r="A74" s="35" t="s">
        <v>66</v>
      </c>
      <c r="E74" s="25" t="s">
        <v>67</v>
      </c>
    </row>
    <row r="75" spans="1:18" ht="38.25" x14ac:dyDescent="0.2">
      <c r="A75" s="36" t="s">
        <v>68</v>
      </c>
      <c r="E75" s="37" t="s">
        <v>199</v>
      </c>
    </row>
    <row r="76" spans="1:18" ht="51" x14ac:dyDescent="0.2">
      <c r="A76" t="s">
        <v>70</v>
      </c>
      <c r="E76" s="25" t="s">
        <v>195</v>
      </c>
    </row>
    <row r="77" spans="1:18" ht="12.75" customHeight="1" x14ac:dyDescent="0.2">
      <c r="A77" t="s">
        <v>58</v>
      </c>
      <c r="C77" s="38" t="s">
        <v>42</v>
      </c>
      <c r="E77" s="29" t="s">
        <v>200</v>
      </c>
      <c r="I77" s="39">
        <f>0+Q77</f>
        <v>0</v>
      </c>
      <c r="O77">
        <f>0+R77</f>
        <v>0</v>
      </c>
      <c r="Q77">
        <f>0+I78</f>
        <v>0</v>
      </c>
      <c r="R77">
        <f>0+O78</f>
        <v>0</v>
      </c>
    </row>
    <row r="78" spans="1:18" x14ac:dyDescent="0.2">
      <c r="A78" s="27" t="s">
        <v>60</v>
      </c>
      <c r="B78" s="31" t="s">
        <v>54</v>
      </c>
      <c r="C78" s="31" t="s">
        <v>201</v>
      </c>
      <c r="D78" s="27" t="s">
        <v>67</v>
      </c>
      <c r="E78" s="32" t="s">
        <v>202</v>
      </c>
      <c r="F78" s="18" t="s">
        <v>80</v>
      </c>
      <c r="G78" s="33">
        <v>4</v>
      </c>
      <c r="H78" s="34"/>
      <c r="I78" s="34">
        <f>ROUND(ROUND(H78,2)*ROUND(G78,3),2)</f>
        <v>0</v>
      </c>
      <c r="J78" s="18" t="s">
        <v>65</v>
      </c>
      <c r="K78" s="27"/>
      <c r="L78" s="27"/>
      <c r="M78" s="27"/>
      <c r="O78">
        <f>(I78*21)/100</f>
        <v>0</v>
      </c>
      <c r="P78" t="s">
        <v>28</v>
      </c>
    </row>
    <row r="79" spans="1:18" x14ac:dyDescent="0.2">
      <c r="A79" s="35" t="s">
        <v>66</v>
      </c>
      <c r="E79" s="25" t="s">
        <v>67</v>
      </c>
    </row>
    <row r="80" spans="1:18" ht="25.5" x14ac:dyDescent="0.2">
      <c r="A80" s="36" t="s">
        <v>68</v>
      </c>
      <c r="E80" s="37" t="s">
        <v>203</v>
      </c>
    </row>
    <row r="81" spans="1:18" ht="357" x14ac:dyDescent="0.2">
      <c r="A81" t="s">
        <v>70</v>
      </c>
      <c r="E81" s="25" t="s">
        <v>204</v>
      </c>
    </row>
    <row r="82" spans="1:18" ht="12.75" customHeight="1" x14ac:dyDescent="0.2">
      <c r="A82" t="s">
        <v>58</v>
      </c>
      <c r="C82" s="38" t="s">
        <v>112</v>
      </c>
      <c r="E82" s="29" t="s">
        <v>205</v>
      </c>
      <c r="I82" s="39">
        <f>0+Q82</f>
        <v>0</v>
      </c>
      <c r="O82">
        <f>0+R82</f>
        <v>0</v>
      </c>
      <c r="Q82">
        <f>0+I83</f>
        <v>0</v>
      </c>
      <c r="R82">
        <f>0+O83</f>
        <v>0</v>
      </c>
    </row>
    <row r="83" spans="1:18" x14ac:dyDescent="0.2">
      <c r="A83" s="27" t="s">
        <v>60</v>
      </c>
      <c r="B83" s="31" t="s">
        <v>55</v>
      </c>
      <c r="C83" s="31" t="s">
        <v>206</v>
      </c>
      <c r="D83" s="27" t="s">
        <v>67</v>
      </c>
      <c r="E83" s="32" t="s">
        <v>207</v>
      </c>
      <c r="F83" s="18" t="s">
        <v>208</v>
      </c>
      <c r="G83" s="33">
        <v>8.5</v>
      </c>
      <c r="H83" s="34"/>
      <c r="I83" s="34">
        <f>ROUND(ROUND(H83,2)*ROUND(G83,3),2)</f>
        <v>0</v>
      </c>
      <c r="J83" s="18" t="s">
        <v>65</v>
      </c>
      <c r="K83" s="27"/>
      <c r="L83" s="27"/>
      <c r="M83" s="27"/>
      <c r="O83">
        <f>(I83*21)/100</f>
        <v>0</v>
      </c>
      <c r="P83" t="s">
        <v>28</v>
      </c>
    </row>
    <row r="84" spans="1:18" x14ac:dyDescent="0.2">
      <c r="A84" s="35" t="s">
        <v>66</v>
      </c>
      <c r="E84" s="25" t="s">
        <v>67</v>
      </c>
    </row>
    <row r="85" spans="1:18" ht="25.5" x14ac:dyDescent="0.2">
      <c r="A85" s="36" t="s">
        <v>68</v>
      </c>
      <c r="E85" s="37" t="s">
        <v>209</v>
      </c>
    </row>
    <row r="86" spans="1:18" ht="255" x14ac:dyDescent="0.2">
      <c r="A86" t="s">
        <v>70</v>
      </c>
      <c r="E86" s="25" t="s">
        <v>210</v>
      </c>
    </row>
    <row r="87" spans="1:18" ht="12.75" customHeight="1" x14ac:dyDescent="0.2">
      <c r="A87" t="s">
        <v>58</v>
      </c>
      <c r="C87" s="38" t="s">
        <v>45</v>
      </c>
      <c r="E87" s="29" t="s">
        <v>93</v>
      </c>
      <c r="I87" s="39">
        <f>0+Q87</f>
        <v>0</v>
      </c>
      <c r="O87">
        <f>0+R87</f>
        <v>0</v>
      </c>
      <c r="Q87">
        <f>0+I88+I92</f>
        <v>0</v>
      </c>
      <c r="R87">
        <f>0+O88+O92</f>
        <v>0</v>
      </c>
    </row>
    <row r="88" spans="1:18" x14ac:dyDescent="0.2">
      <c r="A88" s="27" t="s">
        <v>60</v>
      </c>
      <c r="B88" s="31" t="s">
        <v>56</v>
      </c>
      <c r="C88" s="31" t="s">
        <v>211</v>
      </c>
      <c r="D88" s="27" t="s">
        <v>67</v>
      </c>
      <c r="E88" s="32" t="s">
        <v>212</v>
      </c>
      <c r="F88" s="18" t="s">
        <v>96</v>
      </c>
      <c r="G88" s="33">
        <v>2</v>
      </c>
      <c r="H88" s="34"/>
      <c r="I88" s="34">
        <f>ROUND(ROUND(H88,2)*ROUND(G88,3),2)</f>
        <v>0</v>
      </c>
      <c r="J88" s="18" t="s">
        <v>65</v>
      </c>
      <c r="K88" s="27"/>
      <c r="L88" s="27"/>
      <c r="M88" s="27"/>
      <c r="O88">
        <f>(I88*21)/100</f>
        <v>0</v>
      </c>
      <c r="P88" t="s">
        <v>28</v>
      </c>
    </row>
    <row r="89" spans="1:18" x14ac:dyDescent="0.2">
      <c r="A89" s="35" t="s">
        <v>66</v>
      </c>
      <c r="E89" s="25" t="s">
        <v>67</v>
      </c>
    </row>
    <row r="90" spans="1:18" x14ac:dyDescent="0.2">
      <c r="A90" s="36" t="s">
        <v>68</v>
      </c>
      <c r="E90" s="37" t="s">
        <v>213</v>
      </c>
    </row>
    <row r="91" spans="1:18" ht="51" x14ac:dyDescent="0.2">
      <c r="A91" t="s">
        <v>70</v>
      </c>
      <c r="E91" s="25" t="s">
        <v>214</v>
      </c>
    </row>
    <row r="92" spans="1:18" x14ac:dyDescent="0.2">
      <c r="A92" s="27" t="s">
        <v>60</v>
      </c>
      <c r="B92" s="31" t="s">
        <v>215</v>
      </c>
      <c r="C92" s="31" t="s">
        <v>216</v>
      </c>
      <c r="D92" s="27" t="s">
        <v>67</v>
      </c>
      <c r="E92" s="32" t="s">
        <v>217</v>
      </c>
      <c r="F92" s="18" t="s">
        <v>96</v>
      </c>
      <c r="G92" s="33">
        <v>1</v>
      </c>
      <c r="H92" s="34"/>
      <c r="I92" s="34">
        <f>ROUND(ROUND(H92,2)*ROUND(G92,3),2)</f>
        <v>0</v>
      </c>
      <c r="J92" s="18" t="s">
        <v>65</v>
      </c>
      <c r="K92" s="27"/>
      <c r="L92" s="27"/>
      <c r="M92" s="27"/>
      <c r="O92">
        <f>(I92*21)/100</f>
        <v>0</v>
      </c>
      <c r="P92" t="s">
        <v>28</v>
      </c>
    </row>
    <row r="93" spans="1:18" x14ac:dyDescent="0.2">
      <c r="A93" s="35" t="s">
        <v>66</v>
      </c>
      <c r="E93" s="25" t="s">
        <v>67</v>
      </c>
    </row>
    <row r="94" spans="1:18" ht="25.5" x14ac:dyDescent="0.2">
      <c r="A94" s="36" t="s">
        <v>68</v>
      </c>
      <c r="E94" s="37" t="s">
        <v>218</v>
      </c>
    </row>
    <row r="95" spans="1:18" ht="25.5" x14ac:dyDescent="0.2">
      <c r="A95" t="s">
        <v>70</v>
      </c>
      <c r="E95" s="25" t="s">
        <v>219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0"/>
  <sheetViews>
    <sheetView workbookViewId="0">
      <pane ySplit="8" topLeftCell="A21" activePane="bottomLeft" state="frozen"/>
      <selection pane="bottomLeft" activeCell="H23" sqref="H2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12</v>
      </c>
      <c r="B1" s="12"/>
      <c r="D1" s="12"/>
      <c r="E1" s="13" t="s">
        <v>1</v>
      </c>
      <c r="F1" s="12"/>
      <c r="G1" s="12"/>
      <c r="H1" s="12"/>
      <c r="I1" s="12"/>
      <c r="J1" s="12"/>
      <c r="K1" s="12"/>
      <c r="L1" s="12"/>
      <c r="M1" s="12"/>
      <c r="P1" t="s">
        <v>27</v>
      </c>
    </row>
    <row r="2" spans="1:18" ht="39.950000000000003" customHeight="1" x14ac:dyDescent="0.2">
      <c r="B2" s="12"/>
      <c r="D2" s="12"/>
      <c r="E2" s="14" t="s">
        <v>14</v>
      </c>
      <c r="F2" s="12"/>
      <c r="G2" s="12"/>
      <c r="H2" s="19"/>
      <c r="I2" s="19"/>
      <c r="J2" s="12"/>
      <c r="K2" s="12"/>
      <c r="L2" s="12"/>
      <c r="M2" s="12"/>
      <c r="O2">
        <f>0+O9+O22</f>
        <v>0</v>
      </c>
      <c r="P2" t="s">
        <v>27</v>
      </c>
    </row>
    <row r="3" spans="1:18" ht="39.950000000000003" customHeight="1" x14ac:dyDescent="0.2">
      <c r="A3" t="s">
        <v>13</v>
      </c>
      <c r="B3" s="21" t="s">
        <v>15</v>
      </c>
      <c r="C3" s="5" t="s">
        <v>16</v>
      </c>
      <c r="D3" s="10"/>
      <c r="E3" s="4" t="s">
        <v>17</v>
      </c>
      <c r="F3" s="10"/>
      <c r="H3" s="18" t="s">
        <v>222</v>
      </c>
      <c r="I3" s="34">
        <f>0+I9+I22</f>
        <v>0</v>
      </c>
      <c r="J3" s="20" t="s">
        <v>0</v>
      </c>
      <c r="O3" t="s">
        <v>24</v>
      </c>
      <c r="P3" t="s">
        <v>28</v>
      </c>
    </row>
    <row r="4" spans="1:18" ht="39.950000000000003" customHeight="1" x14ac:dyDescent="0.2">
      <c r="A4" t="s">
        <v>18</v>
      </c>
      <c r="B4" s="21" t="s">
        <v>19</v>
      </c>
      <c r="C4" s="5" t="s">
        <v>220</v>
      </c>
      <c r="D4" s="10"/>
      <c r="E4" s="4" t="s">
        <v>221</v>
      </c>
      <c r="F4" s="10"/>
      <c r="O4" t="s">
        <v>25</v>
      </c>
      <c r="P4" t="s">
        <v>28</v>
      </c>
    </row>
    <row r="5" spans="1:18" ht="39.950000000000003" customHeight="1" x14ac:dyDescent="0.2">
      <c r="A5" t="s">
        <v>22</v>
      </c>
      <c r="B5" s="23" t="s">
        <v>23</v>
      </c>
      <c r="C5" s="3" t="s">
        <v>222</v>
      </c>
      <c r="D5" s="10"/>
      <c r="E5" s="2" t="s">
        <v>223</v>
      </c>
      <c r="F5" s="10"/>
      <c r="O5" t="s">
        <v>26</v>
      </c>
      <c r="P5" t="s">
        <v>28</v>
      </c>
    </row>
    <row r="6" spans="1:18" ht="12.75" customHeight="1" x14ac:dyDescent="0.2">
      <c r="A6" s="1" t="s">
        <v>31</v>
      </c>
      <c r="B6" s="1" t="s">
        <v>33</v>
      </c>
      <c r="C6" s="1" t="s">
        <v>35</v>
      </c>
      <c r="D6" s="1" t="s">
        <v>36</v>
      </c>
      <c r="E6" s="1" t="s">
        <v>37</v>
      </c>
      <c r="F6" s="1" t="s">
        <v>39</v>
      </c>
      <c r="G6" s="1" t="s">
        <v>41</v>
      </c>
      <c r="H6" s="1" t="s">
        <v>43</v>
      </c>
      <c r="I6" s="1"/>
      <c r="J6" s="1" t="s">
        <v>48</v>
      </c>
      <c r="K6" s="1" t="s">
        <v>50</v>
      </c>
      <c r="L6" s="1"/>
      <c r="M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2" t="s">
        <v>44</v>
      </c>
      <c r="I7" s="22" t="s">
        <v>46</v>
      </c>
      <c r="J7" s="1"/>
      <c r="K7" s="22" t="s">
        <v>51</v>
      </c>
      <c r="L7" s="22" t="s">
        <v>52</v>
      </c>
      <c r="M7" s="22" t="s">
        <v>53</v>
      </c>
    </row>
    <row r="8" spans="1:18" ht="12.75" customHeight="1" x14ac:dyDescent="0.2">
      <c r="A8" s="22" t="s">
        <v>32</v>
      </c>
      <c r="B8" s="22" t="s">
        <v>34</v>
      </c>
      <c r="C8" s="22" t="s">
        <v>28</v>
      </c>
      <c r="D8" s="22" t="s">
        <v>27</v>
      </c>
      <c r="E8" s="22" t="s">
        <v>38</v>
      </c>
      <c r="F8" s="22" t="s">
        <v>40</v>
      </c>
      <c r="G8" s="22" t="s">
        <v>42</v>
      </c>
      <c r="H8" s="22" t="s">
        <v>45</v>
      </c>
      <c r="I8" s="22" t="s">
        <v>47</v>
      </c>
      <c r="J8" s="22" t="s">
        <v>49</v>
      </c>
      <c r="K8" s="22" t="s">
        <v>54</v>
      </c>
      <c r="L8" s="22" t="s">
        <v>55</v>
      </c>
      <c r="M8" s="22" t="s">
        <v>56</v>
      </c>
    </row>
    <row r="9" spans="1:18" ht="12.75" customHeight="1" x14ac:dyDescent="0.2">
      <c r="A9" t="s">
        <v>58</v>
      </c>
      <c r="C9" s="28" t="s">
        <v>34</v>
      </c>
      <c r="E9" s="29" t="s">
        <v>225</v>
      </c>
      <c r="I9" s="30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27" t="s">
        <v>60</v>
      </c>
      <c r="B10" s="31" t="s">
        <v>34</v>
      </c>
      <c r="C10" s="31" t="s">
        <v>226</v>
      </c>
      <c r="D10" s="27" t="s">
        <v>67</v>
      </c>
      <c r="E10" s="32" t="s">
        <v>227</v>
      </c>
      <c r="F10" s="18" t="s">
        <v>228</v>
      </c>
      <c r="G10" s="33">
        <v>1</v>
      </c>
      <c r="H10" s="34"/>
      <c r="I10" s="34">
        <f>ROUND(ROUND(H10,2)*ROUND(G10,3),2)</f>
        <v>0</v>
      </c>
      <c r="J10" s="18" t="s">
        <v>229</v>
      </c>
      <c r="K10" s="27"/>
      <c r="L10" s="27"/>
      <c r="M10" s="27"/>
      <c r="O10">
        <f>(I10*21)/100</f>
        <v>0</v>
      </c>
      <c r="P10" t="s">
        <v>28</v>
      </c>
    </row>
    <row r="11" spans="1:18" x14ac:dyDescent="0.2">
      <c r="A11" s="35" t="s">
        <v>66</v>
      </c>
      <c r="E11" s="25" t="s">
        <v>230</v>
      </c>
    </row>
    <row r="12" spans="1:18" x14ac:dyDescent="0.2">
      <c r="A12" s="36" t="s">
        <v>68</v>
      </c>
      <c r="E12" s="37" t="s">
        <v>231</v>
      </c>
    </row>
    <row r="13" spans="1:18" ht="153" x14ac:dyDescent="0.2">
      <c r="A13" t="s">
        <v>70</v>
      </c>
      <c r="E13" s="25" t="s">
        <v>232</v>
      </c>
    </row>
    <row r="14" spans="1:18" x14ac:dyDescent="0.2">
      <c r="A14" s="27" t="s">
        <v>60</v>
      </c>
      <c r="B14" s="31" t="s">
        <v>28</v>
      </c>
      <c r="C14" s="31" t="s">
        <v>233</v>
      </c>
      <c r="D14" s="27" t="s">
        <v>67</v>
      </c>
      <c r="E14" s="32" t="s">
        <v>234</v>
      </c>
      <c r="F14" s="18" t="s">
        <v>228</v>
      </c>
      <c r="G14" s="33">
        <v>1</v>
      </c>
      <c r="H14" s="34"/>
      <c r="I14" s="34">
        <f>ROUND(ROUND(H14,2)*ROUND(G14,3),2)</f>
        <v>0</v>
      </c>
      <c r="J14" s="18" t="s">
        <v>229</v>
      </c>
      <c r="K14" s="27"/>
      <c r="L14" s="27"/>
      <c r="M14" s="27"/>
      <c r="O14">
        <f>(I14*21)/100</f>
        <v>0</v>
      </c>
      <c r="P14" t="s">
        <v>28</v>
      </c>
    </row>
    <row r="15" spans="1:18" x14ac:dyDescent="0.2">
      <c r="A15" s="35" t="s">
        <v>66</v>
      </c>
      <c r="E15" s="25" t="s">
        <v>230</v>
      </c>
    </row>
    <row r="16" spans="1:18" x14ac:dyDescent="0.2">
      <c r="A16" s="36" t="s">
        <v>68</v>
      </c>
      <c r="E16" s="37" t="s">
        <v>231</v>
      </c>
    </row>
    <row r="17" spans="1:18" ht="102" x14ac:dyDescent="0.2">
      <c r="A17" t="s">
        <v>70</v>
      </c>
      <c r="E17" s="25" t="s">
        <v>235</v>
      </c>
    </row>
    <row r="18" spans="1:18" x14ac:dyDescent="0.2">
      <c r="A18" s="27" t="s">
        <v>60</v>
      </c>
      <c r="B18" s="31" t="s">
        <v>27</v>
      </c>
      <c r="C18" s="31" t="s">
        <v>236</v>
      </c>
      <c r="D18" s="27" t="s">
        <v>67</v>
      </c>
      <c r="E18" s="32" t="s">
        <v>237</v>
      </c>
      <c r="F18" s="18" t="s">
        <v>228</v>
      </c>
      <c r="G18" s="33">
        <v>1</v>
      </c>
      <c r="H18" s="34"/>
      <c r="I18" s="34">
        <f>ROUND(ROUND(H18,2)*ROUND(G18,3),2)</f>
        <v>0</v>
      </c>
      <c r="J18" s="18" t="s">
        <v>229</v>
      </c>
      <c r="K18" s="27"/>
      <c r="L18" s="27"/>
      <c r="M18" s="27"/>
      <c r="O18">
        <f>(I18*21)/100</f>
        <v>0</v>
      </c>
      <c r="P18" t="s">
        <v>28</v>
      </c>
    </row>
    <row r="19" spans="1:18" x14ac:dyDescent="0.2">
      <c r="A19" s="35" t="s">
        <v>66</v>
      </c>
      <c r="E19" s="25" t="s">
        <v>230</v>
      </c>
    </row>
    <row r="20" spans="1:18" x14ac:dyDescent="0.2">
      <c r="A20" s="36" t="s">
        <v>68</v>
      </c>
      <c r="E20" s="37" t="s">
        <v>231</v>
      </c>
    </row>
    <row r="21" spans="1:18" ht="102" x14ac:dyDescent="0.2">
      <c r="A21" t="s">
        <v>70</v>
      </c>
      <c r="E21" s="25" t="s">
        <v>238</v>
      </c>
    </row>
    <row r="22" spans="1:18" ht="12.75" customHeight="1" x14ac:dyDescent="0.2">
      <c r="A22" t="s">
        <v>58</v>
      </c>
      <c r="C22" s="38" t="s">
        <v>28</v>
      </c>
      <c r="E22" s="29" t="s">
        <v>239</v>
      </c>
      <c r="I22" s="39">
        <f>0+Q22</f>
        <v>0</v>
      </c>
      <c r="O22">
        <f>0+R22</f>
        <v>0</v>
      </c>
      <c r="Q22">
        <f>0+I23+I27</f>
        <v>0</v>
      </c>
      <c r="R22">
        <f>0+O23+O27</f>
        <v>0</v>
      </c>
    </row>
    <row r="23" spans="1:18" x14ac:dyDescent="0.2">
      <c r="A23" s="27" t="s">
        <v>60</v>
      </c>
      <c r="B23" s="31" t="s">
        <v>38</v>
      </c>
      <c r="C23" s="31" t="s">
        <v>240</v>
      </c>
      <c r="D23" s="27" t="s">
        <v>67</v>
      </c>
      <c r="E23" s="32" t="s">
        <v>241</v>
      </c>
      <c r="F23" s="18" t="s">
        <v>228</v>
      </c>
      <c r="G23" s="33">
        <v>1</v>
      </c>
      <c r="H23" s="34"/>
      <c r="I23" s="34">
        <f>ROUND(ROUND(H23,2)*ROUND(G23,3),2)</f>
        <v>0</v>
      </c>
      <c r="J23" s="18" t="s">
        <v>229</v>
      </c>
      <c r="K23" s="27"/>
      <c r="L23" s="27"/>
      <c r="M23" s="27"/>
      <c r="O23">
        <f>(I23*21)/100</f>
        <v>0</v>
      </c>
      <c r="P23" t="s">
        <v>28</v>
      </c>
    </row>
    <row r="24" spans="1:18" x14ac:dyDescent="0.2">
      <c r="A24" s="35" t="s">
        <v>66</v>
      </c>
      <c r="E24" s="25" t="s">
        <v>242</v>
      </c>
    </row>
    <row r="25" spans="1:18" x14ac:dyDescent="0.2">
      <c r="A25" s="36" t="s">
        <v>68</v>
      </c>
      <c r="E25" s="37" t="s">
        <v>231</v>
      </c>
    </row>
    <row r="26" spans="1:18" ht="76.5" x14ac:dyDescent="0.2">
      <c r="A26" t="s">
        <v>70</v>
      </c>
      <c r="E26" s="25" t="s">
        <v>243</v>
      </c>
    </row>
    <row r="27" spans="1:18" x14ac:dyDescent="0.2">
      <c r="A27" s="27" t="s">
        <v>60</v>
      </c>
      <c r="B27" s="31" t="s">
        <v>40</v>
      </c>
      <c r="C27" s="31" t="s">
        <v>244</v>
      </c>
      <c r="D27" s="27" t="s">
        <v>67</v>
      </c>
      <c r="E27" s="32" t="s">
        <v>245</v>
      </c>
      <c r="F27" s="18" t="s">
        <v>96</v>
      </c>
      <c r="G27" s="33">
        <v>1</v>
      </c>
      <c r="H27" s="34"/>
      <c r="I27" s="34">
        <f>ROUND(ROUND(H27,2)*ROUND(G27,3),2)</f>
        <v>0</v>
      </c>
      <c r="J27" s="18" t="s">
        <v>229</v>
      </c>
      <c r="K27" s="27"/>
      <c r="L27" s="27"/>
      <c r="M27" s="27"/>
      <c r="O27">
        <f>(I27*21)/100</f>
        <v>0</v>
      </c>
      <c r="P27" t="s">
        <v>28</v>
      </c>
    </row>
    <row r="28" spans="1:18" x14ac:dyDescent="0.2">
      <c r="A28" s="35" t="s">
        <v>66</v>
      </c>
      <c r="E28" s="25" t="s">
        <v>246</v>
      </c>
    </row>
    <row r="29" spans="1:18" x14ac:dyDescent="0.2">
      <c r="A29" s="36" t="s">
        <v>68</v>
      </c>
      <c r="E29" s="37" t="s">
        <v>247</v>
      </c>
    </row>
    <row r="30" spans="1:18" ht="25.5" x14ac:dyDescent="0.2">
      <c r="A30" t="s">
        <v>70</v>
      </c>
      <c r="E30" s="25" t="s">
        <v>248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D.2.1.3_SO  13 01</vt:lpstr>
      <vt:lpstr>D.2.1.3_SO 13 02</vt:lpstr>
      <vt:lpstr>D.2.1.8_SO 50 01</vt:lpstr>
      <vt:lpstr>D.9.8_SO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Charvát Martin, Ing.</cp:lastModifiedBy>
  <dcterms:modified xsi:type="dcterms:W3CDTF">2024-04-24T07:45:53Z</dcterms:modified>
  <cp:category/>
  <cp:contentStatus/>
</cp:coreProperties>
</file>